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60" windowWidth="19590" windowHeight="12135" tabRatio="802" activeTab="10"/>
  </bookViews>
  <sheets>
    <sheet name="TEAMS" sheetId="1" r:id="rId1"/>
    <sheet name="TEAM result" sheetId="2" r:id="rId2"/>
    <sheet name="Entrants" sheetId="3" r:id="rId3"/>
    <sheet name="RESULT 1" sheetId="4" r:id="rId4"/>
    <sheet name="RESULT 2" sheetId="5" r:id="rId5"/>
    <sheet name="RESULT 3" sheetId="6" r:id="rId6"/>
    <sheet name="RESULT 4" sheetId="7" r:id="rId7"/>
    <sheet name="RESULT 5" sheetId="8" r:id="rId8"/>
    <sheet name="RESULT 6" sheetId="9" r:id="rId9"/>
    <sheet name="RESULT 7" sheetId="10" r:id="rId10"/>
    <sheet name="Final" sheetId="11" r:id="rId11"/>
  </sheets>
  <definedNames>
    <definedName name="_xlnm.Print_Area" localSheetId="10">'Final'!$A$1:$W$116</definedName>
  </definedNames>
  <calcPr fullCalcOnLoad="1"/>
</workbook>
</file>

<file path=xl/sharedStrings.xml><?xml version="1.0" encoding="utf-8"?>
<sst xmlns="http://schemas.openxmlformats.org/spreadsheetml/2006/main" count="1556" uniqueCount="189">
  <si>
    <t>LEAGUE.</t>
  </si>
  <si>
    <t>RACE  1</t>
  </si>
  <si>
    <t>RACE  2</t>
  </si>
  <si>
    <t>RACE  3</t>
  </si>
  <si>
    <t>RACE  4</t>
  </si>
  <si>
    <t>RACE  5</t>
  </si>
  <si>
    <t>RACE  6</t>
  </si>
  <si>
    <t>RACE  7</t>
  </si>
  <si>
    <t>TOTAL</t>
  </si>
  <si>
    <t>RACE</t>
  </si>
  <si>
    <t>NO.</t>
  </si>
  <si>
    <t>POS.</t>
  </si>
  <si>
    <t>NAME</t>
  </si>
  <si>
    <t>CLOCK TIME</t>
  </si>
  <si>
    <t>HANDICAP</t>
  </si>
  <si>
    <t>ACTUAL</t>
  </si>
  <si>
    <t/>
  </si>
  <si>
    <t>Total points</t>
  </si>
  <si>
    <t>Best 5</t>
  </si>
  <si>
    <t>Race no</t>
  </si>
  <si>
    <t>Best time</t>
  </si>
  <si>
    <r>
      <t>POS</t>
    </r>
    <r>
      <rPr>
        <b/>
        <vertAlign val="superscript"/>
        <sz val="10"/>
        <rFont val="Arial"/>
        <family val="2"/>
      </rPr>
      <t>n</t>
    </r>
    <r>
      <rPr>
        <b/>
        <sz val="10"/>
        <rFont val="Arial"/>
        <family val="2"/>
      </rPr>
      <t>.</t>
    </r>
  </si>
  <si>
    <t>Total Points</t>
  </si>
  <si>
    <t>Race No.</t>
  </si>
  <si>
    <t>Race 1</t>
  </si>
  <si>
    <t>Race 2</t>
  </si>
  <si>
    <t>Race 3</t>
  </si>
  <si>
    <t>Race 4</t>
  </si>
  <si>
    <t>Race 5</t>
  </si>
  <si>
    <t>Race 6</t>
  </si>
  <si>
    <t>Race 7</t>
  </si>
  <si>
    <t>Best Time</t>
  </si>
  <si>
    <t>Best 4 times</t>
  </si>
  <si>
    <t>POSN</t>
  </si>
  <si>
    <t>Time</t>
  </si>
  <si>
    <t>Posn</t>
  </si>
  <si>
    <t>POSITION</t>
  </si>
  <si>
    <t>THE BROONS</t>
  </si>
  <si>
    <t>RUN DMC</t>
  </si>
  <si>
    <t>Peter Brown</t>
  </si>
  <si>
    <t>Cath Young</t>
  </si>
  <si>
    <t>James Young</t>
  </si>
  <si>
    <t>Julie Lemin</t>
  </si>
  <si>
    <t>Helen Morris</t>
  </si>
  <si>
    <t>Alison Lowes</t>
  </si>
  <si>
    <t>Ralph Dickinson</t>
  </si>
  <si>
    <t>Davina Lonsdale</t>
  </si>
  <si>
    <t>Richard Shillinglaw</t>
  </si>
  <si>
    <t>Steve Walker</t>
  </si>
  <si>
    <t>Steve Gillespie</t>
  </si>
  <si>
    <t>Dave Bradley</t>
  </si>
  <si>
    <t>Dave Cox</t>
  </si>
  <si>
    <t>Dave Roberts</t>
  </si>
  <si>
    <t>Ron Ingram</t>
  </si>
  <si>
    <t>Aynsley Herron</t>
  </si>
  <si>
    <t>Joe Frazer</t>
  </si>
  <si>
    <t>Rob Hall</t>
  </si>
  <si>
    <t>Robbie Barkley</t>
  </si>
  <si>
    <t>John Mallon</t>
  </si>
  <si>
    <t>Shaun Dodd</t>
  </si>
  <si>
    <t>Martin Gaughan</t>
  </si>
  <si>
    <t>Andrew Henderson</t>
  </si>
  <si>
    <t>Gareth Hope</t>
  </si>
  <si>
    <t>Adam Smith</t>
  </si>
  <si>
    <t>Keith Willshire</t>
  </si>
  <si>
    <t>Helen Bruce</t>
  </si>
  <si>
    <t>Emma Freeman</t>
  </si>
  <si>
    <t>Steve Richardson</t>
  </si>
  <si>
    <t>Leanne Herron</t>
  </si>
  <si>
    <t>Andrea Scott</t>
  </si>
  <si>
    <t>Colin Seccombe</t>
  </si>
  <si>
    <t>Heather Christopher</t>
  </si>
  <si>
    <t>Terry Hart</t>
  </si>
  <si>
    <t>Sharon Richardson</t>
  </si>
  <si>
    <t>Jake Jansen</t>
  </si>
  <si>
    <t>Scott Povey</t>
  </si>
  <si>
    <t>Scott Goodfellow</t>
  </si>
  <si>
    <t>Michael Scott</t>
  </si>
  <si>
    <t>Mark Nicholson</t>
  </si>
  <si>
    <t>Joanne Straughan</t>
  </si>
  <si>
    <t>Graeme Hare</t>
  </si>
  <si>
    <t>Heather Barrass</t>
  </si>
  <si>
    <t>Lisa Dean</t>
  </si>
  <si>
    <t>Peter Holmback</t>
  </si>
  <si>
    <t>Susie Hunter</t>
  </si>
  <si>
    <t>Graeme Stewart</t>
  </si>
  <si>
    <t>Chris Stone</t>
  </si>
  <si>
    <t>Paul Whalley</t>
  </si>
  <si>
    <t>THE NOT SO YOUNG ONES</t>
  </si>
  <si>
    <t>McCABES MAFIA</t>
  </si>
  <si>
    <t>THE HARE AND THE TORTOISES</t>
  </si>
  <si>
    <t>Name</t>
  </si>
  <si>
    <t>Team Code</t>
  </si>
  <si>
    <t>TEAM</t>
  </si>
  <si>
    <t>CODE</t>
  </si>
  <si>
    <t>Jordan Wright</t>
  </si>
  <si>
    <t>Ian Baxter</t>
  </si>
  <si>
    <t>R n R</t>
  </si>
  <si>
    <t>Adam Robinson</t>
  </si>
  <si>
    <t>Dale Smith</t>
  </si>
  <si>
    <t>Rachel Falloon</t>
  </si>
  <si>
    <t>Tom Lemin</t>
  </si>
  <si>
    <t>Simon Lemin</t>
  </si>
  <si>
    <t>Dawn Palmer</t>
  </si>
  <si>
    <t>Phillippa Baxter</t>
  </si>
  <si>
    <t>Steve Cairns</t>
  </si>
  <si>
    <t>WINTER  SERIES  TEAMS  2010-11</t>
  </si>
  <si>
    <t>Gary Jones</t>
  </si>
  <si>
    <t>Hayley Masterman</t>
  </si>
  <si>
    <t>ADAM AND HIS ANTS</t>
  </si>
  <si>
    <t>Calum Storey</t>
  </si>
  <si>
    <t>Chris Sheffer</t>
  </si>
  <si>
    <t>Mattie Jackson</t>
  </si>
  <si>
    <t>CHARLIE AND THE GIRAFFE</t>
  </si>
  <si>
    <t>Charlie Hedley</t>
  </si>
  <si>
    <t>Joseph Dungworth</t>
  </si>
  <si>
    <t>Joseph Woods</t>
  </si>
  <si>
    <t>Dave Swalwell</t>
  </si>
  <si>
    <t>Lois Kankowski</t>
  </si>
  <si>
    <t>Michael Butters</t>
  </si>
  <si>
    <t>Ken Turnbull</t>
  </si>
  <si>
    <t>Brian Johnson</t>
  </si>
  <si>
    <t>Charlotte Ramsay</t>
  </si>
  <si>
    <t>Diane Wallace</t>
  </si>
  <si>
    <t>Jordan Middlemist</t>
  </si>
  <si>
    <t>Sam Dodd</t>
  </si>
  <si>
    <t>Stephanie Ramsay</t>
  </si>
  <si>
    <t>Susanne Hunter</t>
  </si>
  <si>
    <t>Terry Mcabe</t>
  </si>
  <si>
    <t>SHAUN THE SHEEP</t>
  </si>
  <si>
    <t>Terry McCabe</t>
  </si>
  <si>
    <t>Dianne Wallace</t>
  </si>
  <si>
    <t>Craig Birch</t>
  </si>
  <si>
    <t>Natalie Henderson</t>
  </si>
  <si>
    <t>YO</t>
  </si>
  <si>
    <t>SS</t>
  </si>
  <si>
    <t>CG</t>
  </si>
  <si>
    <t>AA</t>
  </si>
  <si>
    <t>RR</t>
  </si>
  <si>
    <t>BB</t>
  </si>
  <si>
    <t>TB</t>
  </si>
  <si>
    <t>CC</t>
  </si>
  <si>
    <t>MR</t>
  </si>
  <si>
    <t>HT</t>
  </si>
  <si>
    <t>RD</t>
  </si>
  <si>
    <t>MM</t>
  </si>
  <si>
    <t>Paul Turnbull</t>
  </si>
  <si>
    <t>Deborah Dormand</t>
  </si>
  <si>
    <t>Handicap</t>
  </si>
  <si>
    <t>WINTER SERIES 2010/11  RESULTS  RACE 1</t>
  </si>
  <si>
    <t>Dave Logan</t>
  </si>
  <si>
    <t>NOT SO FAMOUS FIVE</t>
  </si>
  <si>
    <t>FF</t>
  </si>
  <si>
    <t>BL</t>
  </si>
  <si>
    <t>WINTER SERIES 2010/2011    TEAM RESULTS</t>
  </si>
  <si>
    <t>BRADLEY BUNCH</t>
  </si>
  <si>
    <t>COLINS CREW</t>
  </si>
  <si>
    <t>MPFREE RUNNERS</t>
  </si>
  <si>
    <t>BILLIES</t>
  </si>
  <si>
    <t>WINTER SERIES 2010/11  RESULTS  RACE 7</t>
  </si>
  <si>
    <t>WINTER SERIES 2010/11  RESULTS  RACE 6</t>
  </si>
  <si>
    <t>WINTER SERIES 2010/11   RESULTS  RACE 5</t>
  </si>
  <si>
    <t>WINTER SERIES 2010/11   RESULTS  RACE 4</t>
  </si>
  <si>
    <t>WINTER SERIES 2010/11  RESULTS  RACE 3</t>
  </si>
  <si>
    <t>WINTER SERIES 2010/11 RESULTS  RACE 2</t>
  </si>
  <si>
    <t>Fastest Times</t>
  </si>
  <si>
    <t>THE BROONS (TB)</t>
  </si>
  <si>
    <t>THE BRADLEY BUNCH (BB)</t>
  </si>
  <si>
    <t>McCABES MAFIA (MM)</t>
  </si>
  <si>
    <t>THE NOT SO YOUNG ONES (YO)</t>
  </si>
  <si>
    <t>MPfree RUNNERS (MR)</t>
  </si>
  <si>
    <t>ADAM AND HIS ANTS (AA)</t>
  </si>
  <si>
    <t>R n R (RR)</t>
  </si>
  <si>
    <t>RUN DMC (RD)</t>
  </si>
  <si>
    <t>COLIN'S CREW (CC)</t>
  </si>
  <si>
    <t>THE HARE AND THE TORTOISES (HT)</t>
  </si>
  <si>
    <t>CHARLIE AND THE GIRAFFE (CG)</t>
  </si>
  <si>
    <t>SHAUN THE SHEEP (SS)</t>
  </si>
  <si>
    <t>BILLIES (NO TEAM) (BL)</t>
  </si>
  <si>
    <t>NOT SO FAMOUS FIVE (FF)</t>
  </si>
  <si>
    <t>Steve Dobby</t>
  </si>
  <si>
    <t>G</t>
  </si>
  <si>
    <t>Louise Rawlinson</t>
  </si>
  <si>
    <t>Kevin Freeman</t>
  </si>
  <si>
    <t>Guest</t>
  </si>
  <si>
    <t>Louise Coultate</t>
  </si>
  <si>
    <t>Chris Lillico</t>
  </si>
  <si>
    <t>Chris Nolan</t>
  </si>
  <si>
    <t>3=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</si>
</sst>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  <numFmt numFmtId="166" formatCode="mmm\-yyyy"/>
  </numFmts>
  <fonts count="52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u val="single"/>
      <sz val="14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57"/>
      <name val="Arial"/>
      <family val="2"/>
    </font>
    <font>
      <b/>
      <sz val="12"/>
      <name val="Arial"/>
      <family val="2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5" fillId="34" borderId="10" xfId="0" applyNumberFormat="1" applyFont="1" applyFill="1" applyBorder="1" applyAlignment="1">
      <alignment horizontal="center"/>
    </xf>
    <xf numFmtId="45" fontId="0" fillId="34" borderId="10" xfId="0" applyNumberFormat="1" applyFill="1" applyBorder="1" applyAlignment="1">
      <alignment horizontal="center"/>
    </xf>
    <xf numFmtId="21" fontId="0" fillId="0" borderId="0" xfId="0" applyNumberFormat="1" applyAlignment="1">
      <alignment/>
    </xf>
    <xf numFmtId="46" fontId="7" fillId="0" borderId="1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5" fontId="0" fillId="35" borderId="10" xfId="0" applyNumberForma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1" fontId="4" fillId="0" borderId="10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 vertical="justify"/>
    </xf>
    <xf numFmtId="0" fontId="7" fillId="0" borderId="14" xfId="0" applyFont="1" applyBorder="1" applyAlignment="1">
      <alignment horizontal="centerContinuous" vertical="justify"/>
    </xf>
    <xf numFmtId="0" fontId="7" fillId="0" borderId="13" xfId="0" applyFont="1" applyBorder="1" applyAlignment="1">
      <alignment horizontal="centerContinuous" vertical="justify"/>
    </xf>
    <xf numFmtId="0" fontId="4" fillId="0" borderId="14" xfId="0" applyFont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 horizontal="centerContinuous" vertical="justify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10" fillId="36" borderId="0" xfId="0" applyFont="1" applyFill="1" applyAlignment="1">
      <alignment/>
    </xf>
    <xf numFmtId="0" fontId="0" fillId="36" borderId="0" xfId="0" applyFill="1" applyAlignment="1">
      <alignment/>
    </xf>
    <xf numFmtId="21" fontId="0" fillId="0" borderId="0" xfId="0" applyNumberFormat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33" borderId="10" xfId="0" applyFill="1" applyBorder="1" applyAlignment="1">
      <alignment horizontal="center"/>
    </xf>
    <xf numFmtId="45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30" xfId="0" applyFont="1" applyBorder="1" applyAlignment="1">
      <alignment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5" fontId="3" fillId="0" borderId="0" xfId="0" applyNumberFormat="1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1" fillId="0" borderId="14" xfId="0" applyFont="1" applyBorder="1" applyAlignment="1">
      <alignment horizontal="centerContinuous" vertical="justify"/>
    </xf>
    <xf numFmtId="0" fontId="2" fillId="0" borderId="0" xfId="0" applyFont="1" applyAlignment="1">
      <alignment horizontal="center"/>
    </xf>
    <xf numFmtId="45" fontId="0" fillId="0" borderId="0" xfId="0" applyNumberFormat="1" applyFill="1" applyAlignment="1">
      <alignment horizontal="center"/>
    </xf>
    <xf numFmtId="45" fontId="3" fillId="0" borderId="0" xfId="0" applyNumberFormat="1" applyFont="1" applyAlignment="1">
      <alignment horizontal="left"/>
    </xf>
    <xf numFmtId="0" fontId="4" fillId="0" borderId="36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46" xfId="0" applyFont="1" applyBorder="1" applyAlignment="1">
      <alignment horizontal="center"/>
    </xf>
    <xf numFmtId="45" fontId="0" fillId="0" borderId="0" xfId="0" applyNumberFormat="1" applyFont="1" applyAlignment="1">
      <alignment horizontal="center"/>
    </xf>
    <xf numFmtId="0" fontId="4" fillId="0" borderId="47" xfId="0" applyFont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37" borderId="33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4" fillId="37" borderId="33" xfId="0" applyFont="1" applyFill="1" applyBorder="1" applyAlignment="1">
      <alignment/>
    </xf>
    <xf numFmtId="0" fontId="4" fillId="37" borderId="12" xfId="0" applyFont="1" applyFill="1" applyBorder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45"/>
  <sheetViews>
    <sheetView zoomScale="75" zoomScaleNormal="75" zoomScalePageLayoutView="0" workbookViewId="0" topLeftCell="A1">
      <selection activeCell="H36" sqref="H36:H40"/>
    </sheetView>
  </sheetViews>
  <sheetFormatPr defaultColWidth="9.140625" defaultRowHeight="12.75"/>
  <cols>
    <col min="1" max="2" width="20.7109375" style="0" customWidth="1"/>
    <col min="3" max="3" width="10.7109375" style="0" customWidth="1"/>
    <col min="4" max="5" width="20.7109375" style="0" customWidth="1"/>
    <col min="6" max="6" width="10.7109375" style="0" customWidth="1"/>
    <col min="7" max="8" width="20.7109375" style="0" customWidth="1"/>
  </cols>
  <sheetData>
    <row r="1" spans="1:4" ht="19.5" customHeight="1">
      <c r="A1" s="51" t="s">
        <v>106</v>
      </c>
      <c r="B1" s="52"/>
      <c r="C1" s="52"/>
      <c r="D1" s="52"/>
    </row>
    <row r="2" ht="15" customHeight="1"/>
    <row r="3" spans="1:14" ht="15" customHeight="1">
      <c r="A3" s="142" t="s">
        <v>166</v>
      </c>
      <c r="B3" s="143"/>
      <c r="C3" s="68"/>
      <c r="D3" s="144" t="s">
        <v>171</v>
      </c>
      <c r="E3" s="145"/>
      <c r="F3" s="66"/>
      <c r="G3" s="142" t="s">
        <v>175</v>
      </c>
      <c r="H3" s="143"/>
      <c r="I3" s="62"/>
      <c r="J3" s="62"/>
      <c r="N3" s="62"/>
    </row>
    <row r="4" spans="1:14" ht="15" customHeight="1">
      <c r="A4" s="70"/>
      <c r="B4" t="s">
        <v>39</v>
      </c>
      <c r="C4" s="67"/>
      <c r="D4" s="70"/>
      <c r="E4" t="s">
        <v>63</v>
      </c>
      <c r="F4" s="65"/>
      <c r="G4" s="70"/>
      <c r="H4" s="88" t="s">
        <v>80</v>
      </c>
      <c r="I4" s="62"/>
      <c r="J4" s="62"/>
      <c r="N4" s="62"/>
    </row>
    <row r="5" spans="1:14" ht="15" customHeight="1">
      <c r="A5" s="71"/>
      <c r="B5" t="s">
        <v>100</v>
      </c>
      <c r="C5" s="67"/>
      <c r="D5" s="71"/>
      <c r="E5" t="s">
        <v>110</v>
      </c>
      <c r="F5" s="65"/>
      <c r="G5" s="71"/>
      <c r="H5" s="88" t="s">
        <v>81</v>
      </c>
      <c r="I5" s="62"/>
      <c r="J5" s="62"/>
      <c r="N5" s="62"/>
    </row>
    <row r="6" spans="1:14" ht="15" customHeight="1">
      <c r="A6" s="71"/>
      <c r="B6" t="s">
        <v>84</v>
      </c>
      <c r="C6" s="67"/>
      <c r="D6" s="71"/>
      <c r="E6" t="s">
        <v>111</v>
      </c>
      <c r="F6" s="65"/>
      <c r="G6" s="71"/>
      <c r="H6" s="88" t="s">
        <v>82</v>
      </c>
      <c r="I6" s="62"/>
      <c r="J6" s="62"/>
      <c r="N6" s="62"/>
    </row>
    <row r="7" spans="1:14" ht="15" customHeight="1">
      <c r="A7" s="71"/>
      <c r="B7" t="s">
        <v>74</v>
      </c>
      <c r="C7" s="67"/>
      <c r="D7" s="71"/>
      <c r="E7" t="s">
        <v>78</v>
      </c>
      <c r="F7" s="65"/>
      <c r="G7" s="71"/>
      <c r="H7" s="88" t="s">
        <v>83</v>
      </c>
      <c r="I7" s="62"/>
      <c r="J7" s="62"/>
      <c r="N7" s="62"/>
    </row>
    <row r="8" spans="1:14" ht="15" customHeight="1">
      <c r="A8" s="71"/>
      <c r="B8" t="s">
        <v>66</v>
      </c>
      <c r="C8" s="67"/>
      <c r="D8" s="71"/>
      <c r="E8" t="s">
        <v>112</v>
      </c>
      <c r="F8" s="65"/>
      <c r="G8" s="71"/>
      <c r="H8" s="88" t="s">
        <v>60</v>
      </c>
      <c r="I8" s="62"/>
      <c r="J8" s="62"/>
      <c r="N8" s="62"/>
    </row>
    <row r="9" spans="1:14" ht="15" customHeight="1">
      <c r="A9" s="71"/>
      <c r="B9" t="s">
        <v>44</v>
      </c>
      <c r="C9" s="67"/>
      <c r="D9" s="71"/>
      <c r="E9" t="s">
        <v>77</v>
      </c>
      <c r="F9" s="65"/>
      <c r="G9" s="71"/>
      <c r="H9" s="88" t="s">
        <v>107</v>
      </c>
      <c r="I9" s="62"/>
      <c r="J9" s="62"/>
      <c r="N9" s="62"/>
    </row>
    <row r="10" spans="1:14" ht="15" customHeight="1">
      <c r="A10" s="72"/>
      <c r="B10" s="73"/>
      <c r="C10" s="44"/>
      <c r="D10" s="72"/>
      <c r="E10" s="73"/>
      <c r="F10" s="27"/>
      <c r="G10" s="72"/>
      <c r="H10" s="73"/>
      <c r="I10" s="62"/>
      <c r="J10" s="62"/>
      <c r="K10" s="62"/>
      <c r="L10" s="62"/>
      <c r="M10" s="62"/>
      <c r="N10" s="62"/>
    </row>
    <row r="11" spans="1:14" ht="15" customHeight="1">
      <c r="A11" s="144" t="s">
        <v>167</v>
      </c>
      <c r="B11" s="145"/>
      <c r="C11" s="69"/>
      <c r="D11" s="142" t="s">
        <v>172</v>
      </c>
      <c r="E11" s="143"/>
      <c r="F11" s="66"/>
      <c r="G11" s="142" t="s">
        <v>176</v>
      </c>
      <c r="H11" s="143"/>
      <c r="I11" s="62"/>
      <c r="J11" s="62"/>
      <c r="N11" s="13"/>
    </row>
    <row r="12" spans="1:14" ht="15" customHeight="1">
      <c r="A12" s="70"/>
      <c r="B12" t="s">
        <v>69</v>
      </c>
      <c r="C12" s="67"/>
      <c r="D12" s="70"/>
      <c r="E12" t="s">
        <v>53</v>
      </c>
      <c r="F12" s="65"/>
      <c r="G12" s="70"/>
      <c r="H12" s="88" t="s">
        <v>114</v>
      </c>
      <c r="I12" s="62"/>
      <c r="J12" s="62"/>
      <c r="N12" s="13"/>
    </row>
    <row r="13" spans="1:14" ht="15" customHeight="1">
      <c r="A13" s="71"/>
      <c r="B13" t="s">
        <v>50</v>
      </c>
      <c r="C13" s="67"/>
      <c r="D13" s="71"/>
      <c r="E13" t="s">
        <v>46</v>
      </c>
      <c r="F13" s="65"/>
      <c r="G13" s="71"/>
      <c r="H13" s="88" t="s">
        <v>108</v>
      </c>
      <c r="I13" s="62"/>
      <c r="J13" s="62"/>
      <c r="N13" s="13"/>
    </row>
    <row r="14" spans="1:14" ht="15" customHeight="1">
      <c r="A14" s="71"/>
      <c r="B14" t="s">
        <v>48</v>
      </c>
      <c r="C14" s="67"/>
      <c r="D14" s="71"/>
      <c r="E14" t="s">
        <v>47</v>
      </c>
      <c r="F14" s="65"/>
      <c r="G14" s="71"/>
      <c r="H14" s="88" t="s">
        <v>116</v>
      </c>
      <c r="I14" s="62"/>
      <c r="J14" s="62"/>
      <c r="N14" s="13"/>
    </row>
    <row r="15" spans="1:14" ht="15" customHeight="1">
      <c r="A15" s="71"/>
      <c r="B15" t="s">
        <v>52</v>
      </c>
      <c r="C15" s="67"/>
      <c r="D15" s="71"/>
      <c r="E15" t="s">
        <v>96</v>
      </c>
      <c r="F15" s="65"/>
      <c r="G15" s="71"/>
      <c r="H15" s="88" t="s">
        <v>64</v>
      </c>
      <c r="I15" s="62"/>
      <c r="J15" s="62"/>
      <c r="N15" s="13"/>
    </row>
    <row r="16" spans="1:14" ht="15" customHeight="1">
      <c r="A16" s="71"/>
      <c r="B16" t="s">
        <v>98</v>
      </c>
      <c r="C16" s="67"/>
      <c r="D16" s="71"/>
      <c r="E16" t="s">
        <v>71</v>
      </c>
      <c r="F16" s="65"/>
      <c r="G16" s="71"/>
      <c r="H16" s="88" t="s">
        <v>117</v>
      </c>
      <c r="I16" s="62"/>
      <c r="J16" s="62"/>
      <c r="N16" s="13"/>
    </row>
    <row r="17" spans="1:14" ht="15" customHeight="1">
      <c r="A17" s="71"/>
      <c r="B17" t="s">
        <v>99</v>
      </c>
      <c r="C17" s="67"/>
      <c r="D17" s="71"/>
      <c r="E17" t="s">
        <v>49</v>
      </c>
      <c r="F17" s="65"/>
      <c r="G17" s="71"/>
      <c r="H17" s="88" t="s">
        <v>118</v>
      </c>
      <c r="I17" s="62"/>
      <c r="J17" s="62"/>
      <c r="N17" s="13"/>
    </row>
    <row r="18" spans="1:14" ht="15" customHeight="1">
      <c r="A18" s="72"/>
      <c r="B18" s="73"/>
      <c r="C18" s="44"/>
      <c r="D18" s="44"/>
      <c r="E18" s="63"/>
      <c r="F18" s="27"/>
      <c r="G18" s="74"/>
      <c r="H18" s="75"/>
      <c r="I18" s="13"/>
      <c r="J18" s="13"/>
      <c r="K18" s="13"/>
      <c r="L18" s="13"/>
      <c r="M18" s="13"/>
      <c r="N18" s="13"/>
    </row>
    <row r="19" spans="1:8" ht="15" customHeight="1">
      <c r="A19" s="144" t="s">
        <v>168</v>
      </c>
      <c r="B19" s="145"/>
      <c r="C19" s="68"/>
      <c r="D19" s="142" t="s">
        <v>173</v>
      </c>
      <c r="E19" s="143"/>
      <c r="F19" s="66"/>
      <c r="G19" s="144" t="s">
        <v>177</v>
      </c>
      <c r="H19" s="145"/>
    </row>
    <row r="20" spans="1:8" ht="15" customHeight="1">
      <c r="A20" s="70"/>
      <c r="B20" t="s">
        <v>55</v>
      </c>
      <c r="C20" s="67"/>
      <c r="D20" s="70"/>
      <c r="E20" t="s">
        <v>54</v>
      </c>
      <c r="F20" s="65"/>
      <c r="G20" s="70"/>
      <c r="H20" s="88" t="s">
        <v>75</v>
      </c>
    </row>
    <row r="21" spans="1:8" ht="15" customHeight="1">
      <c r="A21" s="71"/>
      <c r="B21" t="s">
        <v>130</v>
      </c>
      <c r="C21" s="67"/>
      <c r="D21" s="71"/>
      <c r="E21" t="s">
        <v>56</v>
      </c>
      <c r="F21" s="65"/>
      <c r="G21" s="71"/>
      <c r="H21" s="88" t="s">
        <v>76</v>
      </c>
    </row>
    <row r="22" spans="1:8" ht="15" customHeight="1">
      <c r="A22" s="71"/>
      <c r="B22" t="s">
        <v>131</v>
      </c>
      <c r="C22" s="67"/>
      <c r="D22" s="71"/>
      <c r="E22" t="s">
        <v>125</v>
      </c>
      <c r="F22" s="65"/>
      <c r="G22" s="71"/>
      <c r="H22" s="93" t="s">
        <v>122</v>
      </c>
    </row>
    <row r="23" spans="1:8" ht="15" customHeight="1">
      <c r="A23" s="71"/>
      <c r="B23" t="s">
        <v>67</v>
      </c>
      <c r="C23" s="67"/>
      <c r="D23" s="71"/>
      <c r="E23" t="s">
        <v>120</v>
      </c>
      <c r="F23" s="65"/>
      <c r="G23" s="71"/>
      <c r="H23" s="93" t="s">
        <v>126</v>
      </c>
    </row>
    <row r="24" spans="1:8" ht="15" customHeight="1">
      <c r="A24" s="71"/>
      <c r="B24" t="s">
        <v>73</v>
      </c>
      <c r="C24" s="67"/>
      <c r="D24" s="71"/>
      <c r="E24" t="s">
        <v>65</v>
      </c>
      <c r="F24" s="65"/>
      <c r="G24" s="71"/>
      <c r="H24" s="88" t="s">
        <v>59</v>
      </c>
    </row>
    <row r="25" spans="1:8" ht="15" customHeight="1">
      <c r="A25" s="71"/>
      <c r="B25" t="s">
        <v>119</v>
      </c>
      <c r="C25" s="67"/>
      <c r="D25" s="71"/>
      <c r="E25" t="s">
        <v>58</v>
      </c>
      <c r="F25" s="65"/>
      <c r="G25" s="71"/>
      <c r="H25" s="88" t="s">
        <v>115</v>
      </c>
    </row>
    <row r="26" spans="1:8" ht="15" customHeight="1">
      <c r="A26" s="72"/>
      <c r="B26" s="73"/>
      <c r="C26" s="44"/>
      <c r="D26" s="44"/>
      <c r="E26" s="63"/>
      <c r="F26" s="44"/>
      <c r="G26" s="44"/>
      <c r="H26" s="64"/>
    </row>
    <row r="27" spans="1:8" ht="15" customHeight="1">
      <c r="A27" s="142" t="s">
        <v>169</v>
      </c>
      <c r="B27" s="143"/>
      <c r="C27" s="65"/>
      <c r="D27" s="142" t="s">
        <v>174</v>
      </c>
      <c r="E27" s="143"/>
      <c r="F27" s="27"/>
      <c r="G27" s="144" t="s">
        <v>178</v>
      </c>
      <c r="H27" s="145"/>
    </row>
    <row r="28" spans="1:8" ht="15" customHeight="1">
      <c r="A28" s="70"/>
      <c r="B28" s="87" t="s">
        <v>45</v>
      </c>
      <c r="C28" s="65"/>
      <c r="D28" s="70"/>
      <c r="E28" s="87" t="s">
        <v>70</v>
      </c>
      <c r="F28" s="27"/>
      <c r="G28" s="70"/>
      <c r="H28" s="93" t="s">
        <v>132</v>
      </c>
    </row>
    <row r="29" spans="1:8" ht="15" customHeight="1">
      <c r="A29" s="71"/>
      <c r="B29" s="66" t="s">
        <v>40</v>
      </c>
      <c r="C29" s="65"/>
      <c r="D29" s="71"/>
      <c r="E29" s="66" t="s">
        <v>101</v>
      </c>
      <c r="F29" s="27"/>
      <c r="G29" s="71"/>
      <c r="H29" s="93" t="s">
        <v>51</v>
      </c>
    </row>
    <row r="30" spans="1:8" ht="15" customHeight="1">
      <c r="A30" s="71"/>
      <c r="B30" s="66" t="s">
        <v>41</v>
      </c>
      <c r="C30" s="65"/>
      <c r="D30" s="71"/>
      <c r="E30" s="66" t="s">
        <v>102</v>
      </c>
      <c r="F30" s="27"/>
      <c r="G30" s="71"/>
      <c r="H30" s="93" t="s">
        <v>68</v>
      </c>
    </row>
    <row r="31" spans="1:8" ht="15" customHeight="1">
      <c r="A31" s="71"/>
      <c r="B31" s="66" t="s">
        <v>43</v>
      </c>
      <c r="C31" s="65"/>
      <c r="D31" s="71"/>
      <c r="E31" s="66" t="s">
        <v>103</v>
      </c>
      <c r="F31" s="27"/>
      <c r="G31" s="71"/>
      <c r="H31" s="93" t="s">
        <v>133</v>
      </c>
    </row>
    <row r="32" spans="1:8" ht="15" customHeight="1">
      <c r="A32" s="71"/>
      <c r="B32" s="66" t="s">
        <v>95</v>
      </c>
      <c r="C32" s="65"/>
      <c r="D32" s="71"/>
      <c r="E32" s="66" t="s">
        <v>104</v>
      </c>
      <c r="F32" s="27"/>
      <c r="G32" s="71"/>
      <c r="H32" s="93" t="s">
        <v>42</v>
      </c>
    </row>
    <row r="33" spans="1:8" ht="15" customHeight="1">
      <c r="A33" s="71"/>
      <c r="B33" s="55" t="s">
        <v>79</v>
      </c>
      <c r="C33" s="65"/>
      <c r="D33" s="71"/>
      <c r="E33" s="55" t="s">
        <v>105</v>
      </c>
      <c r="F33" s="27"/>
      <c r="G33" s="71"/>
      <c r="H33" s="95" t="s">
        <v>121</v>
      </c>
    </row>
    <row r="34" ht="15" customHeight="1">
      <c r="H34" s="97"/>
    </row>
    <row r="35" spans="1:8" ht="15" customHeight="1">
      <c r="A35" s="144" t="s">
        <v>170</v>
      </c>
      <c r="B35" s="145"/>
      <c r="G35" s="144" t="s">
        <v>179</v>
      </c>
      <c r="H35" s="145"/>
    </row>
    <row r="36" spans="1:8" ht="15" customHeight="1">
      <c r="A36" s="70"/>
      <c r="B36" s="87" t="s">
        <v>85</v>
      </c>
      <c r="H36" s="94" t="s">
        <v>61</v>
      </c>
    </row>
    <row r="37" spans="1:8" ht="15" customHeight="1">
      <c r="A37" s="71"/>
      <c r="B37" s="66" t="s">
        <v>57</v>
      </c>
      <c r="H37" s="94" t="s">
        <v>146</v>
      </c>
    </row>
    <row r="38" spans="1:8" ht="15" customHeight="1">
      <c r="A38" s="71"/>
      <c r="B38" s="66" t="s">
        <v>86</v>
      </c>
      <c r="H38" s="94" t="s">
        <v>150</v>
      </c>
    </row>
    <row r="39" spans="1:8" ht="15" customHeight="1">
      <c r="A39" s="71"/>
      <c r="B39" s="66" t="s">
        <v>87</v>
      </c>
      <c r="H39" s="94" t="s">
        <v>147</v>
      </c>
    </row>
    <row r="40" spans="1:8" ht="15" customHeight="1">
      <c r="A40" s="71"/>
      <c r="B40" s="66" t="s">
        <v>62</v>
      </c>
      <c r="H40" s="95" t="s">
        <v>124</v>
      </c>
    </row>
    <row r="41" spans="1:2" ht="15" customHeight="1">
      <c r="A41" s="71"/>
      <c r="B41" s="42" t="s">
        <v>72</v>
      </c>
    </row>
    <row r="43" spans="1:7" ht="12.75">
      <c r="A43" s="13"/>
      <c r="B43" s="13"/>
      <c r="C43" s="13"/>
      <c r="D43" s="13"/>
      <c r="E43" s="13"/>
      <c r="F43" s="13"/>
      <c r="G43" s="13"/>
    </row>
    <row r="44" spans="1:7" ht="12.75">
      <c r="A44" s="13"/>
      <c r="B44" s="13"/>
      <c r="C44" s="13"/>
      <c r="D44" s="13"/>
      <c r="E44" s="13"/>
      <c r="F44" s="13"/>
      <c r="G44" s="13"/>
    </row>
    <row r="45" spans="1:7" ht="12.75">
      <c r="A45" s="13"/>
      <c r="B45" s="13"/>
      <c r="C45" s="13"/>
      <c r="D45" s="13"/>
      <c r="E45" s="13"/>
      <c r="F45" s="13"/>
      <c r="G45" s="13"/>
    </row>
  </sheetData>
  <sheetProtection/>
  <mergeCells count="14">
    <mergeCell ref="A11:B11"/>
    <mergeCell ref="A19:B19"/>
    <mergeCell ref="A35:B35"/>
    <mergeCell ref="A27:B27"/>
    <mergeCell ref="A3:B3"/>
    <mergeCell ref="G3:H3"/>
    <mergeCell ref="D11:E11"/>
    <mergeCell ref="G11:H11"/>
    <mergeCell ref="D19:E19"/>
    <mergeCell ref="D27:E27"/>
    <mergeCell ref="G19:H19"/>
    <mergeCell ref="G27:H27"/>
    <mergeCell ref="D3:E3"/>
    <mergeCell ref="G35:H35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O88"/>
  <sheetViews>
    <sheetView zoomScale="75" zoomScaleNormal="75" zoomScalePageLayoutView="0" workbookViewId="0" topLeftCell="A19">
      <selection activeCell="J5" sqref="J5:M55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5" width="15.7109375" style="2" customWidth="1"/>
    <col min="6" max="8" width="15.7109375" style="0" customWidth="1"/>
    <col min="9" max="9" width="10.7109375" style="0" customWidth="1"/>
    <col min="10" max="10" width="25.7109375" style="0" customWidth="1"/>
    <col min="11" max="12" width="15.7109375" style="2" customWidth="1"/>
    <col min="13" max="13" width="15.7109375" style="0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159</v>
      </c>
      <c r="B1" s="113"/>
      <c r="C1" s="7"/>
      <c r="D1" s="7"/>
      <c r="E1" s="113"/>
      <c r="F1" s="7"/>
      <c r="G1" s="7"/>
      <c r="H1" s="7"/>
      <c r="I1" s="5"/>
      <c r="J1" s="7"/>
      <c r="L1" s="1"/>
      <c r="M1" s="6"/>
    </row>
    <row r="2" spans="1:13" ht="20.25" customHeight="1">
      <c r="A2" s="113"/>
      <c r="B2" s="113"/>
      <c r="C2" s="7"/>
      <c r="D2" s="7"/>
      <c r="E2" s="113"/>
      <c r="F2" s="7"/>
      <c r="G2" s="7"/>
      <c r="H2" s="7"/>
      <c r="I2" s="5"/>
      <c r="J2" s="147" t="s">
        <v>165</v>
      </c>
      <c r="K2" s="147"/>
      <c r="L2" s="147"/>
      <c r="M2" s="6"/>
    </row>
    <row r="3" spans="1:13" ht="15" customHeight="1">
      <c r="A3" s="89" t="s">
        <v>9</v>
      </c>
      <c r="B3" s="89" t="s">
        <v>93</v>
      </c>
      <c r="C3" s="90"/>
      <c r="D3" s="91"/>
      <c r="E3" s="90"/>
      <c r="F3" s="90"/>
      <c r="G3" s="90"/>
      <c r="H3" s="90"/>
      <c r="I3" s="90"/>
      <c r="J3" s="90"/>
      <c r="K3" s="90"/>
      <c r="L3" s="90"/>
      <c r="M3" s="90"/>
    </row>
    <row r="4" spans="1:15" ht="15" customHeight="1">
      <c r="A4" s="89" t="s">
        <v>10</v>
      </c>
      <c r="B4" s="89" t="s">
        <v>94</v>
      </c>
      <c r="C4" s="89" t="s">
        <v>11</v>
      </c>
      <c r="D4" s="92" t="s">
        <v>12</v>
      </c>
      <c r="E4" s="89" t="s">
        <v>13</v>
      </c>
      <c r="F4" s="89" t="s">
        <v>14</v>
      </c>
      <c r="G4" s="89" t="s">
        <v>15</v>
      </c>
      <c r="H4" s="90"/>
      <c r="I4" s="89" t="s">
        <v>11</v>
      </c>
      <c r="J4" s="92" t="s">
        <v>12</v>
      </c>
      <c r="K4" s="89" t="s">
        <v>13</v>
      </c>
      <c r="L4" s="89" t="s">
        <v>14</v>
      </c>
      <c r="M4" s="89" t="s">
        <v>15</v>
      </c>
      <c r="N4" s="1"/>
      <c r="O4" s="1"/>
    </row>
    <row r="5" spans="1:15" ht="15">
      <c r="A5" s="78">
        <v>513</v>
      </c>
      <c r="B5" s="78" t="str">
        <f>IF(A5="","",VLOOKUP(A5,Entrants!$B$4:$D$102,3))</f>
        <v>SS</v>
      </c>
      <c r="C5" s="78">
        <v>1</v>
      </c>
      <c r="D5" s="77" t="str">
        <f>IF(A5="","",VLOOKUP(A5,Entrants!$B$4:$D$102,2))</f>
        <v>Stephanie Ramsay</v>
      </c>
      <c r="E5" s="81">
        <v>0.016064814814814813</v>
      </c>
      <c r="F5" s="81">
        <f>IF(A5="","",VLOOKUP(A5,Entrants!$B$4:$O$102,14))</f>
        <v>0.0006944444444444445</v>
      </c>
      <c r="G5" s="81">
        <f>IF(D5="","",E5-F5)</f>
        <v>0.01537037037037037</v>
      </c>
      <c r="H5" s="81"/>
      <c r="I5" s="8">
        <v>1</v>
      </c>
      <c r="J5" s="10" t="s">
        <v>107</v>
      </c>
      <c r="K5" s="9">
        <v>0.017638888888888888</v>
      </c>
      <c r="L5" s="9">
        <v>0.008333333333333333</v>
      </c>
      <c r="M5" s="9">
        <v>0.009305555555555555</v>
      </c>
      <c r="N5" s="9"/>
      <c r="O5" s="9"/>
    </row>
    <row r="6" spans="1:15" ht="15">
      <c r="A6" s="78">
        <v>534</v>
      </c>
      <c r="B6" s="78" t="str">
        <f>IF(A6="","",VLOOKUP(A6,Entrants!$B$4:$D$102,3))</f>
        <v>BB</v>
      </c>
      <c r="C6" s="78">
        <v>2</v>
      </c>
      <c r="D6" s="77" t="str">
        <f>IF(A6="","",VLOOKUP(A6,Entrants!$B$4:$C$102,2))</f>
        <v>Andrea Scott</v>
      </c>
      <c r="E6" s="81">
        <v>0.01644675925925926</v>
      </c>
      <c r="F6" s="81">
        <f>IF(A6="","",VLOOKUP(A6,Entrants!$B$4:$O$102,14))</f>
        <v>0.0006944444444444445</v>
      </c>
      <c r="G6" s="81">
        <f aca="true" t="shared" si="0" ref="G6:G69">IF(D6="","",E6-F6)</f>
        <v>0.015752314814814816</v>
      </c>
      <c r="H6" s="81"/>
      <c r="I6" s="8">
        <v>2</v>
      </c>
      <c r="J6" s="10" t="s">
        <v>186</v>
      </c>
      <c r="K6" s="9">
        <v>0.01747685185185185</v>
      </c>
      <c r="L6" s="9">
        <v>0.007465277777777778</v>
      </c>
      <c r="M6" s="9">
        <v>0.010011574074074072</v>
      </c>
      <c r="N6" s="9"/>
      <c r="O6" s="9"/>
    </row>
    <row r="7" spans="1:15" ht="15">
      <c r="A7" s="78">
        <v>546</v>
      </c>
      <c r="B7" s="78" t="str">
        <f>IF(A7="","",VLOOKUP(A7,Entrants!$B$4:$D$102,3))</f>
        <v>CC</v>
      </c>
      <c r="C7" s="78">
        <v>3</v>
      </c>
      <c r="D7" s="77" t="str">
        <f>IF(A7="","",VLOOKUP(A7,Entrants!$B$4:$C$102,2))</f>
        <v>Colin Seccombe</v>
      </c>
      <c r="E7" s="81">
        <v>0.0165625</v>
      </c>
      <c r="F7" s="81">
        <f>IF(A7="","",VLOOKUP(A7,Entrants!$B$4:$O$102,14))</f>
        <v>0.002777777777777778</v>
      </c>
      <c r="G7" s="81">
        <f t="shared" si="0"/>
        <v>0.013784722222222223</v>
      </c>
      <c r="H7" s="81"/>
      <c r="I7" s="8">
        <v>3</v>
      </c>
      <c r="J7" s="10" t="s">
        <v>74</v>
      </c>
      <c r="K7" s="9">
        <v>0.017592592592592594</v>
      </c>
      <c r="L7" s="9">
        <v>0.007465277777777778</v>
      </c>
      <c r="M7" s="9">
        <v>0.010127314814814815</v>
      </c>
      <c r="N7" s="9"/>
      <c r="O7" s="9"/>
    </row>
    <row r="8" spans="1:15" ht="15">
      <c r="A8" s="78">
        <v>590</v>
      </c>
      <c r="B8" s="8" t="s">
        <v>184</v>
      </c>
      <c r="C8" s="78">
        <v>999</v>
      </c>
      <c r="D8" s="77" t="str">
        <f>IF(A8="","",VLOOKUP(A8,Entrants!$B$4:$C$102,2))</f>
        <v>Louise Coultate</v>
      </c>
      <c r="E8" s="81">
        <v>0.01664351851851852</v>
      </c>
      <c r="F8" s="81">
        <f>IF(A8="","",VLOOKUP(A8,Entrants!$B$4:$O$102,14))</f>
        <v>0.0020833333333333333</v>
      </c>
      <c r="G8" s="81">
        <f t="shared" si="0"/>
        <v>0.014560185185185186</v>
      </c>
      <c r="H8" s="81"/>
      <c r="I8" s="8">
        <v>4</v>
      </c>
      <c r="J8" s="10" t="s">
        <v>111</v>
      </c>
      <c r="K8" s="9">
        <v>0.016863425925925928</v>
      </c>
      <c r="L8" s="9">
        <v>0.0062499999999999995</v>
      </c>
      <c r="M8" s="9">
        <v>0.010613425925925929</v>
      </c>
      <c r="N8" s="9"/>
      <c r="O8" s="9"/>
    </row>
    <row r="9" spans="1:15" ht="15">
      <c r="A9" s="78">
        <v>565</v>
      </c>
      <c r="B9" s="78" t="str">
        <f>IF(A9="","",VLOOKUP(A9,Entrants!$B$4:$D$102,3))</f>
        <v>RD</v>
      </c>
      <c r="C9" s="8">
        <v>4</v>
      </c>
      <c r="D9" s="77" t="str">
        <f>IF(A9="","",VLOOKUP(A9,Entrants!$B$4:$C$102,2))</f>
        <v>Rob Hall</v>
      </c>
      <c r="E9" s="81">
        <v>0.01671296296296296</v>
      </c>
      <c r="F9" s="81">
        <f>IF(A9="","",VLOOKUP(A9,Entrants!$B$4:$O$102,14))</f>
        <v>0.005902777777777778</v>
      </c>
      <c r="G9" s="81">
        <f t="shared" si="0"/>
        <v>0.010810185185185183</v>
      </c>
      <c r="H9" s="81"/>
      <c r="I9" s="8">
        <v>5</v>
      </c>
      <c r="J9" s="10" t="s">
        <v>56</v>
      </c>
      <c r="K9" s="9">
        <v>0.01671296296296296</v>
      </c>
      <c r="L9" s="9">
        <v>0.005902777777777778</v>
      </c>
      <c r="M9" s="9">
        <v>0.010810185185185183</v>
      </c>
      <c r="N9" s="9"/>
      <c r="O9" s="9"/>
    </row>
    <row r="10" spans="1:15" ht="15">
      <c r="A10" s="78">
        <v>520</v>
      </c>
      <c r="B10" s="78" t="str">
        <f>IF(A10="","",VLOOKUP(A10,Entrants!$B$4:$D$102,3))</f>
        <v>CG</v>
      </c>
      <c r="C10" s="78">
        <v>5</v>
      </c>
      <c r="D10" s="77" t="str">
        <f>IF(A10="","",VLOOKUP(A10,Entrants!$B$4:$C$102,2))</f>
        <v>Lois Kankowski</v>
      </c>
      <c r="E10" s="81">
        <v>0.016840277777777777</v>
      </c>
      <c r="F10" s="81">
        <f>IF(A10="","",VLOOKUP(A10,Entrants!$B$4:$O$102,14))</f>
        <v>0.004861111111111111</v>
      </c>
      <c r="G10" s="81">
        <f t="shared" si="0"/>
        <v>0.011979166666666666</v>
      </c>
      <c r="H10" s="81"/>
      <c r="I10" s="8">
        <v>6</v>
      </c>
      <c r="J10" s="10" t="s">
        <v>125</v>
      </c>
      <c r="K10" s="9">
        <v>0.018449074074074073</v>
      </c>
      <c r="L10" s="9">
        <v>0.007465277777777778</v>
      </c>
      <c r="M10" s="9">
        <v>0.010983796296296294</v>
      </c>
      <c r="N10" s="9"/>
      <c r="O10" s="9"/>
    </row>
    <row r="11" spans="1:15" ht="15">
      <c r="A11" s="78">
        <v>523</v>
      </c>
      <c r="B11" s="78" t="str">
        <f>IF(A11="","",VLOOKUP(A11,Entrants!$B$4:$D$102,3))</f>
        <v>AA</v>
      </c>
      <c r="C11" s="78">
        <v>6</v>
      </c>
      <c r="D11" s="77" t="str">
        <f>IF(A11="","",VLOOKUP(A11,Entrants!$B$4:$C$102,2))</f>
        <v>Chris Sheffer</v>
      </c>
      <c r="E11" s="81">
        <v>0.016863425925925928</v>
      </c>
      <c r="F11" s="81">
        <f>IF(A11="","",VLOOKUP(A11,Entrants!$B$4:$O$102,14))</f>
        <v>0.0062499999999999995</v>
      </c>
      <c r="G11" s="81">
        <f t="shared" si="0"/>
        <v>0.010613425925925929</v>
      </c>
      <c r="H11" s="81"/>
      <c r="I11" s="8">
        <v>7</v>
      </c>
      <c r="J11" s="10" t="s">
        <v>105</v>
      </c>
      <c r="K11" s="9">
        <v>0.017175925925925924</v>
      </c>
      <c r="L11" s="9">
        <v>0.006076388888888889</v>
      </c>
      <c r="M11" s="9">
        <v>0.011099537037037036</v>
      </c>
      <c r="N11" s="9"/>
      <c r="O11" s="9"/>
    </row>
    <row r="12" spans="1:15" ht="15">
      <c r="A12" s="78">
        <v>580</v>
      </c>
      <c r="B12" s="78" t="str">
        <f>IF(A12="","",VLOOKUP(A12,Entrants!$B$4:$D$102,3))</f>
        <v>BL</v>
      </c>
      <c r="C12" s="78">
        <v>7</v>
      </c>
      <c r="D12" s="77" t="str">
        <f>IF(A12="","",VLOOKUP(A12,Entrants!$B$4:$C$102,2))</f>
        <v>Julie Lemin</v>
      </c>
      <c r="E12" s="81">
        <v>0.016944444444444443</v>
      </c>
      <c r="F12" s="81">
        <f>IF(A12="","",VLOOKUP(A12,Entrants!$B$4:$O$102,14))</f>
        <v>0.003645833333333333</v>
      </c>
      <c r="G12" s="81">
        <f t="shared" si="0"/>
        <v>0.01329861111111111</v>
      </c>
      <c r="H12" s="81"/>
      <c r="I12" s="8">
        <v>8</v>
      </c>
      <c r="J12" s="10" t="s">
        <v>49</v>
      </c>
      <c r="K12" s="9">
        <v>0.01734953703703704</v>
      </c>
      <c r="L12" s="9">
        <v>0.0062499999999999995</v>
      </c>
      <c r="M12" s="9">
        <v>0.01109953703703704</v>
      </c>
      <c r="N12" s="9"/>
      <c r="O12" s="9"/>
    </row>
    <row r="13" spans="1:15" ht="15">
      <c r="A13" s="78">
        <v>508</v>
      </c>
      <c r="B13" s="78" t="str">
        <f>IF(A13="","",VLOOKUP(A13,Entrants!$B$4:$D$102,3))</f>
        <v>YO</v>
      </c>
      <c r="C13" s="78">
        <v>8</v>
      </c>
      <c r="D13" s="77" t="str">
        <f>IF(A13="","",VLOOKUP(A13,Entrants!$B$4:$C$102,2))</f>
        <v>James Young</v>
      </c>
      <c r="E13" s="81">
        <v>0.017002314814814814</v>
      </c>
      <c r="F13" s="81">
        <f>IF(A13="","",VLOOKUP(A13,Entrants!$B$4:$O$102,14))</f>
        <v>0.0050347222222222225</v>
      </c>
      <c r="G13" s="81">
        <f t="shared" si="0"/>
        <v>0.011967592592592592</v>
      </c>
      <c r="H13" s="81"/>
      <c r="I13" s="8">
        <v>9</v>
      </c>
      <c r="J13" s="10" t="s">
        <v>99</v>
      </c>
      <c r="K13" s="9">
        <v>0.017743055555555557</v>
      </c>
      <c r="L13" s="9">
        <v>0.006597222222222222</v>
      </c>
      <c r="M13" s="9">
        <v>0.011145833333333334</v>
      </c>
      <c r="N13" s="9"/>
      <c r="O13" s="9"/>
    </row>
    <row r="14" spans="1:15" ht="15">
      <c r="A14" s="78">
        <v>504</v>
      </c>
      <c r="B14" s="78" t="str">
        <f>IF(A14="","",VLOOKUP(A14,Entrants!$B$4:$D$102,3))</f>
        <v>YO</v>
      </c>
      <c r="C14" s="78">
        <v>9</v>
      </c>
      <c r="D14" s="77" t="str">
        <f>IF(A14="","",VLOOKUP(A14,Entrants!$B$4:$C$102,2))</f>
        <v>Ralph Dickinson</v>
      </c>
      <c r="E14" s="81">
        <v>0.017106481481481483</v>
      </c>
      <c r="F14" s="81">
        <f>IF(A14="","",VLOOKUP(A14,Entrants!$B$4:$O$102,14))</f>
        <v>0.0046875</v>
      </c>
      <c r="G14" s="81">
        <f t="shared" si="0"/>
        <v>0.012418981481481482</v>
      </c>
      <c r="H14" s="81"/>
      <c r="I14" s="8">
        <v>10</v>
      </c>
      <c r="J14" s="10" t="s">
        <v>83</v>
      </c>
      <c r="K14" s="9">
        <v>0.01792824074074074</v>
      </c>
      <c r="L14" s="9">
        <v>0.0067708333333333336</v>
      </c>
      <c r="M14" s="9">
        <v>0.011157407407407408</v>
      </c>
      <c r="N14" s="9"/>
      <c r="O14" s="9"/>
    </row>
    <row r="15" spans="1:15" ht="15">
      <c r="A15" s="78">
        <v>530</v>
      </c>
      <c r="B15" s="78" t="str">
        <f>IF(A15="","",VLOOKUP(A15,Entrants!$B$4:$D$102,3))</f>
        <v>RR</v>
      </c>
      <c r="C15" s="78">
        <v>10</v>
      </c>
      <c r="D15" s="77" t="str">
        <f>IF(A15="","",VLOOKUP(A15,Entrants!$B$4:$C$102,2))</f>
        <v>Ian Baxter</v>
      </c>
      <c r="E15" s="81">
        <v>0.017106481481481483</v>
      </c>
      <c r="F15" s="81">
        <f>IF(A15="","",VLOOKUP(A15,Entrants!$B$4:$O$102,14))</f>
        <v>0.005902777777777778</v>
      </c>
      <c r="G15" s="81">
        <f t="shared" si="0"/>
        <v>0.011203703703703705</v>
      </c>
      <c r="H15" s="81"/>
      <c r="I15" s="8">
        <v>11</v>
      </c>
      <c r="J15" s="10" t="s">
        <v>96</v>
      </c>
      <c r="K15" s="9">
        <v>0.017106481481481483</v>
      </c>
      <c r="L15" s="9">
        <v>0.005902777777777778</v>
      </c>
      <c r="M15" s="9">
        <v>0.011203703703703705</v>
      </c>
      <c r="N15" s="9"/>
      <c r="O15" s="9"/>
    </row>
    <row r="16" spans="1:15" ht="15">
      <c r="A16" s="78">
        <v>519</v>
      </c>
      <c r="B16" s="78" t="str">
        <f>IF(A16="","",VLOOKUP(A16,Entrants!$B$4:$D$102,3))</f>
        <v>CG</v>
      </c>
      <c r="C16" s="78">
        <v>11</v>
      </c>
      <c r="D16" s="77" t="str">
        <f>IF(A16="","",VLOOKUP(A16,Entrants!$B$4:$C$102,2))</f>
        <v>Dave Swalwell</v>
      </c>
      <c r="E16" s="81">
        <v>0.01712962962962963</v>
      </c>
      <c r="F16" s="81">
        <f>IF(A16="","",VLOOKUP(A16,Entrants!$B$4:$O$102,14))</f>
        <v>0.0050347222222222225</v>
      </c>
      <c r="G16" s="81">
        <f t="shared" si="0"/>
        <v>0.012094907407407408</v>
      </c>
      <c r="H16" s="81"/>
      <c r="I16" s="8">
        <v>12</v>
      </c>
      <c r="J16" s="10" t="s">
        <v>115</v>
      </c>
      <c r="K16" s="9">
        <v>0.01778935185185185</v>
      </c>
      <c r="L16" s="9">
        <v>0.006423611111111112</v>
      </c>
      <c r="M16" s="9">
        <v>0.011365740740740739</v>
      </c>
      <c r="N16" s="9"/>
      <c r="O16" s="9"/>
    </row>
    <row r="17" spans="1:15" ht="15">
      <c r="A17" s="78">
        <v>528</v>
      </c>
      <c r="B17" s="78" t="str">
        <f>IF(A17="","",VLOOKUP(A17,Entrants!$B$4:$D$102,3))</f>
        <v>RR</v>
      </c>
      <c r="C17" s="78">
        <v>12</v>
      </c>
      <c r="D17" s="77" t="str">
        <f>IF(A17="","",VLOOKUP(A17,Entrants!$B$4:$C$102,2))</f>
        <v>Davina Lonsdale</v>
      </c>
      <c r="E17" s="81">
        <v>0.017141203703703704</v>
      </c>
      <c r="F17" s="81">
        <f>IF(A17="","",VLOOKUP(A17,Entrants!$B$4:$O$102,14))</f>
        <v>0.003645833333333333</v>
      </c>
      <c r="G17" s="81">
        <f t="shared" si="0"/>
        <v>0.013495370370370371</v>
      </c>
      <c r="H17" s="81"/>
      <c r="I17" s="8">
        <v>13</v>
      </c>
      <c r="J17" s="10" t="s">
        <v>180</v>
      </c>
      <c r="K17" s="9">
        <v>0.017326388888888888</v>
      </c>
      <c r="L17" s="9">
        <v>0.005902777777777778</v>
      </c>
      <c r="M17" s="9">
        <v>0.01142361111111111</v>
      </c>
      <c r="N17" s="9"/>
      <c r="O17" s="9"/>
    </row>
    <row r="18" spans="1:15" ht="15">
      <c r="A18" s="78">
        <v>551</v>
      </c>
      <c r="B18" s="78" t="str">
        <f>IF(A18="","",VLOOKUP(A18,Entrants!$B$4:$D$102,3))</f>
        <v>CC</v>
      </c>
      <c r="C18" s="78">
        <v>13</v>
      </c>
      <c r="D18" s="77" t="str">
        <f>IF(A18="","",VLOOKUP(A18,Entrants!$B$4:$C$102,2))</f>
        <v>Steve Cairns</v>
      </c>
      <c r="E18" s="81">
        <v>0.017175925925925924</v>
      </c>
      <c r="F18" s="81">
        <f>IF(A18="","",VLOOKUP(A18,Entrants!$B$4:$O$102,14))</f>
        <v>0.006076388888888889</v>
      </c>
      <c r="G18" s="81">
        <f t="shared" si="0"/>
        <v>0.011099537037037036</v>
      </c>
      <c r="H18" s="81"/>
      <c r="I18" s="8">
        <v>14</v>
      </c>
      <c r="J18" s="10" t="s">
        <v>78</v>
      </c>
      <c r="K18" s="9">
        <v>0.017708333333333333</v>
      </c>
      <c r="L18" s="9">
        <v>0.0062499999999999995</v>
      </c>
      <c r="M18" s="9">
        <v>0.011458333333333334</v>
      </c>
      <c r="N18" s="9"/>
      <c r="O18" s="9"/>
    </row>
    <row r="19" spans="1:15" ht="15">
      <c r="A19" s="78">
        <v>533</v>
      </c>
      <c r="B19" s="78" t="str">
        <f>IF(A19="","",VLOOKUP(A19,Entrants!$B$4:$D$102,3))</f>
        <v>RR</v>
      </c>
      <c r="C19" s="78">
        <v>14</v>
      </c>
      <c r="D19" s="77" t="str">
        <f>IF(A19="","",VLOOKUP(A19,Entrants!$B$4:$C$102,2))</f>
        <v>Ron Ingram</v>
      </c>
      <c r="E19" s="81">
        <v>0.01721064814814815</v>
      </c>
      <c r="F19" s="81">
        <f>IF(A19="","",VLOOKUP(A19,Entrants!$B$4:$O$102,14))</f>
        <v>0.0046875</v>
      </c>
      <c r="G19" s="81">
        <f t="shared" si="0"/>
        <v>0.012523148148148148</v>
      </c>
      <c r="H19" s="81"/>
      <c r="I19" s="8">
        <v>15</v>
      </c>
      <c r="J19" s="10" t="s">
        <v>110</v>
      </c>
      <c r="K19" s="9">
        <v>0.017222222222222222</v>
      </c>
      <c r="L19" s="9">
        <v>0.005729166666666667</v>
      </c>
      <c r="M19" s="9">
        <v>0.011493055555555555</v>
      </c>
      <c r="N19" s="9"/>
      <c r="O19" s="9"/>
    </row>
    <row r="20" spans="1:15" ht="15">
      <c r="A20" s="78">
        <v>522</v>
      </c>
      <c r="B20" s="78" t="str">
        <f>IF(A20="","",VLOOKUP(A20,Entrants!$B$4:$D$102,3))</f>
        <v>AA</v>
      </c>
      <c r="C20" s="78">
        <v>15</v>
      </c>
      <c r="D20" s="77" t="str">
        <f>IF(A20="","",VLOOKUP(A20,Entrants!$B$4:$C$102,2))</f>
        <v>Calum Storey</v>
      </c>
      <c r="E20" s="81">
        <v>0.017222222222222222</v>
      </c>
      <c r="F20" s="81">
        <f>IF(A20="","",VLOOKUP(A20,Entrants!$B$4:$O$102,14))</f>
        <v>0.005729166666666667</v>
      </c>
      <c r="G20" s="81">
        <f t="shared" si="0"/>
        <v>0.011493055555555555</v>
      </c>
      <c r="H20" s="81"/>
      <c r="I20" s="8">
        <v>16</v>
      </c>
      <c r="J20" s="10" t="s">
        <v>102</v>
      </c>
      <c r="K20" s="9">
        <v>0.01758101851851852</v>
      </c>
      <c r="L20" s="9">
        <v>0.006076388888888889</v>
      </c>
      <c r="M20" s="9">
        <v>0.011504629629629632</v>
      </c>
      <c r="N20" s="9"/>
      <c r="O20" s="9"/>
    </row>
    <row r="21" spans="1:15" ht="15">
      <c r="A21" s="78">
        <v>507</v>
      </c>
      <c r="B21" s="78" t="str">
        <f>IF(A21="","",VLOOKUP(A21,Entrants!$B$4:$D$102,3))</f>
        <v>YO</v>
      </c>
      <c r="C21" s="78">
        <v>16</v>
      </c>
      <c r="D21" s="77" t="str">
        <f>IF(A21="","",VLOOKUP(A21,Entrants!$B$4:$C$102,2))</f>
        <v>Cath Young</v>
      </c>
      <c r="E21" s="81">
        <v>0.01724537037037037</v>
      </c>
      <c r="F21" s="81">
        <f>IF(A21="","",VLOOKUP(A21,Entrants!$B$4:$O$102,14))</f>
        <v>0.004513888888888889</v>
      </c>
      <c r="G21" s="81">
        <f t="shared" si="0"/>
        <v>0.012731481481481479</v>
      </c>
      <c r="H21" s="81"/>
      <c r="I21" s="8">
        <v>17</v>
      </c>
      <c r="J21" s="10" t="s">
        <v>71</v>
      </c>
      <c r="K21" s="9">
        <v>0.017546296296296296</v>
      </c>
      <c r="L21" s="9">
        <v>0.005902777777777778</v>
      </c>
      <c r="M21" s="9">
        <v>0.011643518518518518</v>
      </c>
      <c r="N21" s="9"/>
      <c r="O21" s="9"/>
    </row>
    <row r="22" spans="1:15" ht="15">
      <c r="A22" s="78">
        <v>549</v>
      </c>
      <c r="B22" s="78" t="str">
        <f>IF(A22="","",VLOOKUP(A22,Entrants!$B$4:$D$102,3))</f>
        <v>CC</v>
      </c>
      <c r="C22" s="78">
        <v>17</v>
      </c>
      <c r="D22" s="77" t="str">
        <f>IF(A22="","",VLOOKUP(A22,Entrants!$B$4:$C$102,2))</f>
        <v>Dawn Palmer</v>
      </c>
      <c r="E22" s="81">
        <v>0.01724537037037037</v>
      </c>
      <c r="F22" s="81">
        <f>IF(A22="","",VLOOKUP(A22,Entrants!$B$4:$O$102,14))</f>
        <v>0.0046875</v>
      </c>
      <c r="G22" s="81">
        <f t="shared" si="0"/>
        <v>0.012557870370370369</v>
      </c>
      <c r="H22" s="81"/>
      <c r="I22" s="8">
        <v>18</v>
      </c>
      <c r="J22" s="10" t="s">
        <v>86</v>
      </c>
      <c r="K22" s="9">
        <v>0.017962962962962962</v>
      </c>
      <c r="L22" s="9">
        <v>0.0062499999999999995</v>
      </c>
      <c r="M22" s="9">
        <v>0.011712962962962963</v>
      </c>
      <c r="N22" s="9"/>
      <c r="O22" s="9"/>
    </row>
    <row r="23" spans="1:15" ht="15">
      <c r="A23" s="78">
        <v>543</v>
      </c>
      <c r="B23" s="78" t="str">
        <f>IF(A23="","",VLOOKUP(A23,Entrants!$B$4:$D$102,3))</f>
        <v>TB</v>
      </c>
      <c r="C23" s="78">
        <v>18</v>
      </c>
      <c r="D23" s="77" t="str">
        <f>IF(A23="","",VLOOKUP(A23,Entrants!$B$4:$C$102,2))</f>
        <v>Susanne Hunter</v>
      </c>
      <c r="E23" s="81">
        <v>0.017256944444444446</v>
      </c>
      <c r="F23" s="81">
        <f>IF(A23="","",VLOOKUP(A23,Entrants!$B$4:$O$102,14))</f>
        <v>0.005208333333333333</v>
      </c>
      <c r="G23" s="81">
        <f t="shared" si="0"/>
        <v>0.012048611111111114</v>
      </c>
      <c r="H23" s="81"/>
      <c r="I23" s="8">
        <v>19</v>
      </c>
      <c r="J23" s="10" t="s">
        <v>50</v>
      </c>
      <c r="K23" s="9">
        <v>0.01730324074074074</v>
      </c>
      <c r="L23" s="9">
        <v>0.005555555555555556</v>
      </c>
      <c r="M23" s="9">
        <v>0.011747685185185184</v>
      </c>
      <c r="N23" s="9"/>
      <c r="O23" s="9"/>
    </row>
    <row r="24" spans="1:15" ht="15">
      <c r="A24" s="78">
        <v>585</v>
      </c>
      <c r="B24" s="78" t="str">
        <f>IF(A24="","",VLOOKUP(A24,Entrants!$B$4:$D$102,3))</f>
        <v>FF</v>
      </c>
      <c r="C24" s="78">
        <v>19</v>
      </c>
      <c r="D24" s="77" t="str">
        <f>IF(A24="","",VLOOKUP(A24,Entrants!$B$4:$C$102,2))</f>
        <v>Paul Turnbull</v>
      </c>
      <c r="E24" s="81">
        <v>0.01726851851851852</v>
      </c>
      <c r="F24" s="81">
        <f>IF(A24="","",VLOOKUP(A24,Entrants!$B$4:$O$102,14))</f>
        <v>0.005381944444444445</v>
      </c>
      <c r="G24" s="81">
        <f t="shared" si="0"/>
        <v>0.011886574074074074</v>
      </c>
      <c r="H24" s="81"/>
      <c r="I24" s="8">
        <v>20</v>
      </c>
      <c r="J24" s="10" t="s">
        <v>80</v>
      </c>
      <c r="K24" s="9">
        <v>0.017430555555555557</v>
      </c>
      <c r="L24" s="9">
        <v>0.005555555555555556</v>
      </c>
      <c r="M24" s="9">
        <v>0.011875</v>
      </c>
      <c r="N24" s="9"/>
      <c r="O24" s="9"/>
    </row>
    <row r="25" spans="1:15" ht="15">
      <c r="A25" s="78">
        <v>577</v>
      </c>
      <c r="B25" s="78" t="str">
        <f>IF(A25="","",VLOOKUP(A25,Entrants!$B$4:$D$102,3))</f>
        <v>BL</v>
      </c>
      <c r="C25" s="78">
        <v>20</v>
      </c>
      <c r="D25" s="77" t="str">
        <f>IF(A25="","",VLOOKUP(A25,Entrants!$B$4:$C$102,2))</f>
        <v>Dave Cox</v>
      </c>
      <c r="E25" s="81">
        <v>0.017291666666666667</v>
      </c>
      <c r="F25" s="81">
        <f>IF(A25="","",VLOOKUP(A25,Entrants!$B$4:$O$102,14))</f>
        <v>0.005208333333333333</v>
      </c>
      <c r="G25" s="81">
        <f t="shared" si="0"/>
        <v>0.012083333333333335</v>
      </c>
      <c r="H25" s="81"/>
      <c r="I25" s="8">
        <v>21</v>
      </c>
      <c r="J25" s="10" t="s">
        <v>146</v>
      </c>
      <c r="K25" s="9">
        <v>0.01726851851851852</v>
      </c>
      <c r="L25" s="9">
        <v>0.005381944444444445</v>
      </c>
      <c r="M25" s="9">
        <v>0.011886574074074074</v>
      </c>
      <c r="N25" s="9"/>
      <c r="O25" s="9"/>
    </row>
    <row r="26" spans="1:15" ht="15">
      <c r="A26" s="78">
        <v>535</v>
      </c>
      <c r="B26" s="78" t="str">
        <f>IF(A26="","",VLOOKUP(A26,Entrants!$B$4:$D$102,3))</f>
        <v>BB</v>
      </c>
      <c r="C26" s="78">
        <v>21</v>
      </c>
      <c r="D26" s="77" t="str">
        <f>IF(A26="","",VLOOKUP(A26,Entrants!$B$4:$C$102,2))</f>
        <v>Dave Bradley</v>
      </c>
      <c r="E26" s="81">
        <v>0.01730324074074074</v>
      </c>
      <c r="F26" s="81">
        <f>IF(A26="","",VLOOKUP(A26,Entrants!$B$4:$O$102,14))</f>
        <v>0.005555555555555556</v>
      </c>
      <c r="G26" s="81">
        <f t="shared" si="0"/>
        <v>0.011747685185185184</v>
      </c>
      <c r="H26" s="81"/>
      <c r="I26" s="8">
        <v>22</v>
      </c>
      <c r="J26" s="10" t="s">
        <v>59</v>
      </c>
      <c r="K26" s="9">
        <v>0.01767361111111111</v>
      </c>
      <c r="L26" s="9">
        <v>0.005729166666666667</v>
      </c>
      <c r="M26" s="9">
        <v>0.011944444444444442</v>
      </c>
      <c r="N26" s="9"/>
      <c r="O26" s="9"/>
    </row>
    <row r="27" spans="1:15" ht="15">
      <c r="A27" s="78">
        <v>587</v>
      </c>
      <c r="B27" s="8" t="s">
        <v>184</v>
      </c>
      <c r="C27" s="78">
        <v>999</v>
      </c>
      <c r="D27" s="77" t="str">
        <f>IF(A27="","",VLOOKUP(A27,Entrants!$B$4:$C$102,2))</f>
        <v>Steve Dobby</v>
      </c>
      <c r="E27" s="81">
        <v>0.017326388888888888</v>
      </c>
      <c r="F27" s="81">
        <f>IF(A27="","",VLOOKUP(A27,Entrants!$B$4:$O$102,14))</f>
        <v>0.005902777777777778</v>
      </c>
      <c r="G27" s="81">
        <f t="shared" si="0"/>
        <v>0.01142361111111111</v>
      </c>
      <c r="H27" s="81"/>
      <c r="I27" s="8">
        <v>23</v>
      </c>
      <c r="J27" s="10" t="s">
        <v>41</v>
      </c>
      <c r="K27" s="9">
        <v>0.017002314814814814</v>
      </c>
      <c r="L27" s="9">
        <v>0.0050347222222222225</v>
      </c>
      <c r="M27" s="9">
        <v>0.011967592592592592</v>
      </c>
      <c r="N27" s="9"/>
      <c r="O27" s="9"/>
    </row>
    <row r="28" spans="1:15" ht="15">
      <c r="A28" s="78">
        <v>516</v>
      </c>
      <c r="B28" s="78" t="str">
        <f>IF(A28="","",VLOOKUP(A28,Entrants!$B$4:$D$102,3))</f>
        <v>CG</v>
      </c>
      <c r="C28" s="8">
        <v>22</v>
      </c>
      <c r="D28" s="77" t="str">
        <f>IF(A28="","",VLOOKUP(A28,Entrants!$B$4:$C$102,2))</f>
        <v>Charlie Hedley</v>
      </c>
      <c r="E28" s="81">
        <v>0.01733796296296296</v>
      </c>
      <c r="F28" s="81">
        <f>IF(A28="","",VLOOKUP(A28,Entrants!$B$4:$O$102,14))</f>
        <v>0.004340277777777778</v>
      </c>
      <c r="G28" s="81">
        <f t="shared" si="0"/>
        <v>0.012997685185185183</v>
      </c>
      <c r="H28" s="81"/>
      <c r="I28" s="8">
        <v>24</v>
      </c>
      <c r="J28" s="10" t="s">
        <v>118</v>
      </c>
      <c r="K28" s="9">
        <v>0.016840277777777777</v>
      </c>
      <c r="L28" s="9">
        <v>0.004861111111111111</v>
      </c>
      <c r="M28" s="9">
        <v>0.011979166666666666</v>
      </c>
      <c r="N28" s="9"/>
      <c r="O28" s="9"/>
    </row>
    <row r="29" spans="1:15" ht="15">
      <c r="A29" s="78">
        <v>532</v>
      </c>
      <c r="B29" s="78" t="str">
        <f>IF(A29="","",VLOOKUP(A29,Entrants!$B$4:$D$102,3))</f>
        <v>RR</v>
      </c>
      <c r="C29" s="8">
        <v>23</v>
      </c>
      <c r="D29" s="77" t="str">
        <f>IF(A29="","",VLOOKUP(A29,Entrants!$B$4:$C$102,2))</f>
        <v>Steve Gillespie</v>
      </c>
      <c r="E29" s="81">
        <v>0.01734953703703704</v>
      </c>
      <c r="F29" s="81">
        <f>IF(A29="","",VLOOKUP(A29,Entrants!$B$4:$O$102,14))</f>
        <v>0.0062499999999999995</v>
      </c>
      <c r="G29" s="81">
        <f t="shared" si="0"/>
        <v>0.01109953703703704</v>
      </c>
      <c r="H29" s="81"/>
      <c r="I29" s="8">
        <v>25</v>
      </c>
      <c r="J29" s="10" t="s">
        <v>128</v>
      </c>
      <c r="K29" s="9">
        <v>0.017395833333333336</v>
      </c>
      <c r="L29" s="9">
        <v>0.005381944444444445</v>
      </c>
      <c r="M29" s="9">
        <v>0.01201388888888889</v>
      </c>
      <c r="N29" s="9"/>
      <c r="O29" s="9"/>
    </row>
    <row r="30" spans="1:15" ht="15">
      <c r="A30" s="78">
        <v>540</v>
      </c>
      <c r="B30" s="78" t="str">
        <f>IF(A30="","",VLOOKUP(A30,Entrants!$B$4:$D$102,3))</f>
        <v>TB</v>
      </c>
      <c r="C30" s="78">
        <v>24</v>
      </c>
      <c r="D30" s="77" t="str">
        <f>IF(A30="","",VLOOKUP(A30,Entrants!$B$4:$C$102,2))</f>
        <v>Emma Freeman</v>
      </c>
      <c r="E30" s="81">
        <v>0.017384259259259262</v>
      </c>
      <c r="F30" s="81">
        <f>IF(A30="","",VLOOKUP(A30,Entrants!$B$4:$O$102,14))</f>
        <v>0.004340277777777778</v>
      </c>
      <c r="G30" s="81">
        <f t="shared" si="0"/>
        <v>0.013043981481481485</v>
      </c>
      <c r="H30" s="81"/>
      <c r="I30" s="8">
        <v>26</v>
      </c>
      <c r="J30" s="10" t="s">
        <v>127</v>
      </c>
      <c r="K30" s="9">
        <v>0.017256944444444446</v>
      </c>
      <c r="L30" s="9">
        <v>0.005208333333333333</v>
      </c>
      <c r="M30" s="9">
        <v>0.012048611111111114</v>
      </c>
      <c r="N30" s="9"/>
      <c r="O30" s="9"/>
    </row>
    <row r="31" spans="1:15" ht="15">
      <c r="A31" s="78">
        <v>571</v>
      </c>
      <c r="B31" s="78" t="str">
        <f>IF(A31="","",VLOOKUP(A31,Entrants!$B$4:$D$102,3))</f>
        <v>MM</v>
      </c>
      <c r="C31" s="78">
        <v>25</v>
      </c>
      <c r="D31" s="77" t="str">
        <f>IF(A31="","",VLOOKUP(A31,Entrants!$B$4:$C$102,2))</f>
        <v>Terry Mcabe</v>
      </c>
      <c r="E31" s="81">
        <v>0.017395833333333336</v>
      </c>
      <c r="F31" s="81">
        <f>IF(A31="","",VLOOKUP(A31,Entrants!$B$4:$O$102,14))</f>
        <v>0.005381944444444445</v>
      </c>
      <c r="G31" s="81">
        <f t="shared" si="0"/>
        <v>0.01201388888888889</v>
      </c>
      <c r="H31" s="81"/>
      <c r="I31" s="8">
        <v>27</v>
      </c>
      <c r="J31" s="10" t="s">
        <v>51</v>
      </c>
      <c r="K31" s="9">
        <v>0.017291666666666667</v>
      </c>
      <c r="L31" s="9">
        <v>0.005208333333333333</v>
      </c>
      <c r="M31" s="9">
        <v>0.012083333333333335</v>
      </c>
      <c r="N31" s="9"/>
      <c r="O31" s="9"/>
    </row>
    <row r="32" spans="1:15" ht="15">
      <c r="A32" s="78">
        <v>531</v>
      </c>
      <c r="B32" s="78" t="str">
        <f>IF(A32="","",VLOOKUP(A32,Entrants!$B$4:$D$102,3))</f>
        <v>RR</v>
      </c>
      <c r="C32" s="78">
        <v>26</v>
      </c>
      <c r="D32" s="77" t="str">
        <f>IF(A32="","",VLOOKUP(A32,Entrants!$B$4:$C$102,2))</f>
        <v>Richard Shillinglaw</v>
      </c>
      <c r="E32" s="81">
        <v>0.01741898148148148</v>
      </c>
      <c r="F32" s="81">
        <f>IF(A32="","",VLOOKUP(A32,Entrants!$B$4:$O$102,14))</f>
        <v>0.004166666666666667</v>
      </c>
      <c r="G32" s="81">
        <f t="shared" si="0"/>
        <v>0.013252314814814814</v>
      </c>
      <c r="H32" s="81"/>
      <c r="I32" s="8">
        <v>28</v>
      </c>
      <c r="J32" s="10" t="s">
        <v>117</v>
      </c>
      <c r="K32" s="9">
        <v>0.01712962962962963</v>
      </c>
      <c r="L32" s="9">
        <v>0.0050347222222222225</v>
      </c>
      <c r="M32" s="9">
        <v>0.012094907407407408</v>
      </c>
      <c r="N32" s="9"/>
      <c r="O32" s="9"/>
    </row>
    <row r="33" spans="1:15" ht="15">
      <c r="A33" s="78">
        <v>558</v>
      </c>
      <c r="B33" s="78" t="str">
        <f>IF(A33="","",VLOOKUP(A33,Entrants!$B$4:$D$102,3))</f>
        <v>HT</v>
      </c>
      <c r="C33" s="78">
        <v>27</v>
      </c>
      <c r="D33" s="77" t="str">
        <f>IF(A33="","",VLOOKUP(A33,Entrants!$B$4:$C$102,2))</f>
        <v>Graeme Hare</v>
      </c>
      <c r="E33" s="81">
        <v>0.017430555555555557</v>
      </c>
      <c r="F33" s="81">
        <f>IF(A33="","",VLOOKUP(A33,Entrants!$B$4:$O$102,14))</f>
        <v>0.005555555555555556</v>
      </c>
      <c r="G33" s="81">
        <f t="shared" si="0"/>
        <v>0.011875</v>
      </c>
      <c r="H33" s="81"/>
      <c r="I33" s="8">
        <v>29</v>
      </c>
      <c r="J33" s="10" t="s">
        <v>43</v>
      </c>
      <c r="K33" s="9">
        <v>0.017557870370370373</v>
      </c>
      <c r="L33" s="9">
        <v>0.005208333333333333</v>
      </c>
      <c r="M33" s="9">
        <v>0.01234953703703704</v>
      </c>
      <c r="N33" s="9"/>
      <c r="O33" s="9"/>
    </row>
    <row r="34" spans="1:15" ht="15">
      <c r="A34" s="78">
        <v>589</v>
      </c>
      <c r="B34" s="8" t="s">
        <v>184</v>
      </c>
      <c r="C34" s="78">
        <v>999</v>
      </c>
      <c r="D34" s="77" t="str">
        <f>IF(A34="","",VLOOKUP(A34,Entrants!$B$4:$C$102,2))</f>
        <v>Kevin Freeman</v>
      </c>
      <c r="E34" s="81">
        <v>0.01744212962962963</v>
      </c>
      <c r="F34" s="81">
        <f>IF(A34="","",VLOOKUP(A34,Entrants!$B$4:$O$102,14))</f>
        <v>0.0050347222222222225</v>
      </c>
      <c r="G34" s="81">
        <f t="shared" si="0"/>
        <v>0.012407407407407409</v>
      </c>
      <c r="H34" s="81"/>
      <c r="I34" s="8">
        <v>30</v>
      </c>
      <c r="J34" s="10" t="s">
        <v>183</v>
      </c>
      <c r="K34" s="9">
        <v>0.01744212962962963</v>
      </c>
      <c r="L34" s="9">
        <v>0.0050347222222222225</v>
      </c>
      <c r="M34" s="9">
        <v>0.012407407407407409</v>
      </c>
      <c r="N34" s="9"/>
      <c r="O34" s="9"/>
    </row>
    <row r="35" spans="1:15" ht="15">
      <c r="A35" s="78">
        <v>550</v>
      </c>
      <c r="B35" s="78" t="str">
        <f>IF(A35="","",VLOOKUP(A35,Entrants!$B$4:$D$102,3))</f>
        <v>CC</v>
      </c>
      <c r="C35" s="78">
        <v>28</v>
      </c>
      <c r="D35" s="77" t="str">
        <f>IF(A35="","",VLOOKUP(A35,Entrants!$B$4:$C$102,2))</f>
        <v>Phillippa Baxter</v>
      </c>
      <c r="E35" s="81">
        <v>0.017453703703703704</v>
      </c>
      <c r="F35" s="81">
        <f>IF(A35="","",VLOOKUP(A35,Entrants!$B$4:$O$102,14))</f>
        <v>0.004166666666666667</v>
      </c>
      <c r="G35" s="81">
        <f t="shared" si="0"/>
        <v>0.013287037037037038</v>
      </c>
      <c r="H35" s="81"/>
      <c r="I35" s="8">
        <v>31</v>
      </c>
      <c r="J35" s="10" t="s">
        <v>45</v>
      </c>
      <c r="K35" s="9">
        <v>0.017106481481481483</v>
      </c>
      <c r="L35" s="9">
        <v>0.0046875</v>
      </c>
      <c r="M35" s="9">
        <v>0.012418981481481482</v>
      </c>
      <c r="N35" s="9"/>
      <c r="O35" s="9"/>
    </row>
    <row r="36" spans="1:15" ht="15">
      <c r="A36" s="78">
        <v>591</v>
      </c>
      <c r="B36" s="8" t="s">
        <v>184</v>
      </c>
      <c r="C36" s="78">
        <v>999</v>
      </c>
      <c r="D36" s="77" t="str">
        <f>IF(A36="","",VLOOKUP(A36,Entrants!$B$4:$C$102,2))</f>
        <v>Chris Lillico</v>
      </c>
      <c r="E36" s="81">
        <v>0.01747685185185185</v>
      </c>
      <c r="F36" s="81">
        <f>IF(A36="","",VLOOKUP(A36,Entrants!$B$4:$O$102,14))</f>
        <v>0.007465277777777778</v>
      </c>
      <c r="G36" s="81">
        <f t="shared" si="0"/>
        <v>0.010011574074074072</v>
      </c>
      <c r="H36" s="81"/>
      <c r="I36" s="8">
        <v>32</v>
      </c>
      <c r="J36" s="10" t="s">
        <v>53</v>
      </c>
      <c r="K36" s="9">
        <v>0.01721064814814815</v>
      </c>
      <c r="L36" s="9">
        <v>0.0046875</v>
      </c>
      <c r="M36" s="9">
        <v>0.012523148148148148</v>
      </c>
      <c r="N36" s="9"/>
      <c r="O36" s="9"/>
    </row>
    <row r="37" spans="1:15" ht="15">
      <c r="A37" s="78">
        <v>529</v>
      </c>
      <c r="B37" s="78" t="str">
        <f>IF(A37="","",VLOOKUP(A37,Entrants!$B$4:$D$102,3))</f>
        <v>RR</v>
      </c>
      <c r="C37" s="78">
        <v>29</v>
      </c>
      <c r="D37" s="77" t="str">
        <f>IF(A37="","",VLOOKUP(A37,Entrants!$B$4:$C$102,2))</f>
        <v>Heather Christopher</v>
      </c>
      <c r="E37" s="81">
        <v>0.017546296296296296</v>
      </c>
      <c r="F37" s="81">
        <f>IF(A37="","",VLOOKUP(A37,Entrants!$B$4:$O$102,14))</f>
        <v>0.005902777777777778</v>
      </c>
      <c r="G37" s="81">
        <f t="shared" si="0"/>
        <v>0.011643518518518518</v>
      </c>
      <c r="H37" s="81"/>
      <c r="I37" s="8">
        <v>33</v>
      </c>
      <c r="J37" s="10" t="s">
        <v>103</v>
      </c>
      <c r="K37" s="9">
        <v>0.01724537037037037</v>
      </c>
      <c r="L37" s="9">
        <v>0.0046875</v>
      </c>
      <c r="M37" s="9">
        <v>0.012557870370370369</v>
      </c>
      <c r="N37" s="9"/>
      <c r="O37" s="9"/>
    </row>
    <row r="38" spans="1:15" ht="15">
      <c r="A38" s="78">
        <v>505</v>
      </c>
      <c r="B38" s="78" t="str">
        <f>IF(A38="","",VLOOKUP(A38,Entrants!$B$4:$D$102,3))</f>
        <v>YO</v>
      </c>
      <c r="C38" s="78">
        <v>30</v>
      </c>
      <c r="D38" s="77" t="str">
        <f>IF(A38="","",VLOOKUP(A38,Entrants!$B$4:$C$102,2))</f>
        <v>Helen Morris</v>
      </c>
      <c r="E38" s="81">
        <v>0.017557870370370373</v>
      </c>
      <c r="F38" s="81">
        <f>IF(A38="","",VLOOKUP(A38,Entrants!$B$4:$O$102,14))</f>
        <v>0.005208333333333333</v>
      </c>
      <c r="G38" s="81">
        <f t="shared" si="0"/>
        <v>0.01234953703703704</v>
      </c>
      <c r="H38" s="81"/>
      <c r="I38" s="8">
        <v>34</v>
      </c>
      <c r="J38" s="10" t="s">
        <v>68</v>
      </c>
      <c r="K38" s="9">
        <v>0.018391203703703705</v>
      </c>
      <c r="L38" s="9">
        <v>0.005729166666666667</v>
      </c>
      <c r="M38" s="9">
        <v>0.012662037037037038</v>
      </c>
      <c r="N38" s="9"/>
      <c r="O38" s="9"/>
    </row>
    <row r="39" spans="1:15" ht="15">
      <c r="A39" s="78">
        <v>548</v>
      </c>
      <c r="B39" s="78" t="str">
        <f>IF(A39="","",VLOOKUP(A39,Entrants!$B$4:$D$102,3))</f>
        <v>CC</v>
      </c>
      <c r="C39" s="78">
        <v>31</v>
      </c>
      <c r="D39" s="77" t="str">
        <f>IF(A39="","",VLOOKUP(A39,Entrants!$B$4:$C$102,2))</f>
        <v>Simon Lemin</v>
      </c>
      <c r="E39" s="81">
        <v>0.01758101851851852</v>
      </c>
      <c r="F39" s="81">
        <f>IF(A39="","",VLOOKUP(A39,Entrants!$B$4:$O$102,14))</f>
        <v>0.006076388888888889</v>
      </c>
      <c r="G39" s="81">
        <f t="shared" si="0"/>
        <v>0.011504629629629632</v>
      </c>
      <c r="H39" s="81"/>
      <c r="I39" s="8">
        <v>35</v>
      </c>
      <c r="J39" s="10" t="s">
        <v>40</v>
      </c>
      <c r="K39" s="9">
        <v>0.01724537037037037</v>
      </c>
      <c r="L39" s="9">
        <v>0.004513888888888889</v>
      </c>
      <c r="M39" s="9">
        <v>0.012731481481481479</v>
      </c>
      <c r="N39" s="9"/>
      <c r="O39" s="9"/>
    </row>
    <row r="40" spans="1:15" ht="15">
      <c r="A40" s="78">
        <v>545</v>
      </c>
      <c r="B40" s="78" t="str">
        <f>IF(A40="","",VLOOKUP(A40,Entrants!$B$4:$D$102,3))</f>
        <v>TB</v>
      </c>
      <c r="C40" s="78">
        <v>32</v>
      </c>
      <c r="D40" s="77" t="str">
        <f>IF(A40="","",VLOOKUP(A40,Entrants!$B$4:$C$102,2))</f>
        <v>Jake Jansen</v>
      </c>
      <c r="E40" s="81">
        <v>0.017592592592592594</v>
      </c>
      <c r="F40" s="81">
        <f>IF(A40="","",VLOOKUP(A40,Entrants!$B$4:$O$102,14))</f>
        <v>0.007465277777777778</v>
      </c>
      <c r="G40" s="81">
        <f t="shared" si="0"/>
        <v>0.010127314814814815</v>
      </c>
      <c r="H40" s="81"/>
      <c r="I40" s="8">
        <v>36</v>
      </c>
      <c r="J40" s="10" t="s">
        <v>116</v>
      </c>
      <c r="K40" s="9">
        <v>0.018680555555555554</v>
      </c>
      <c r="L40" s="9">
        <v>0.005729166666666667</v>
      </c>
      <c r="M40" s="9">
        <v>0.012951388888888887</v>
      </c>
      <c r="N40" s="9"/>
      <c r="O40" s="9"/>
    </row>
    <row r="41" spans="1:15" ht="15">
      <c r="A41" s="78">
        <v>559</v>
      </c>
      <c r="B41" s="78" t="str">
        <f>IF(A41="","",VLOOKUP(A41,Entrants!$B$4:$D$102,3))</f>
        <v>HT</v>
      </c>
      <c r="C41" s="78">
        <v>33</v>
      </c>
      <c r="D41" s="77" t="str">
        <f>IF(A41="","",VLOOKUP(A41,Entrants!$B$4:$C$102,2))</f>
        <v>Heather Barrass</v>
      </c>
      <c r="E41" s="81">
        <v>0.01761574074074074</v>
      </c>
      <c r="F41" s="81">
        <f>IF(A41="","",VLOOKUP(A41,Entrants!$B$4:$O$102,14))</f>
        <v>0.003645833333333333</v>
      </c>
      <c r="G41" s="81">
        <f t="shared" si="0"/>
        <v>0.013969907407407408</v>
      </c>
      <c r="H41" s="81"/>
      <c r="I41" s="8">
        <v>37</v>
      </c>
      <c r="J41" s="10" t="s">
        <v>114</v>
      </c>
      <c r="K41" s="9">
        <v>0.01733796296296296</v>
      </c>
      <c r="L41" s="9">
        <v>0.004340277777777778</v>
      </c>
      <c r="M41" s="9">
        <v>0.012997685185185183</v>
      </c>
      <c r="N41" s="9"/>
      <c r="O41" s="9"/>
    </row>
    <row r="42" spans="1:15" ht="15">
      <c r="A42" s="78">
        <v>563</v>
      </c>
      <c r="B42" s="78" t="str">
        <f>IF(A42="","",VLOOKUP(A42,Entrants!$B$4:$D$102,3))</f>
        <v>HT</v>
      </c>
      <c r="C42" s="78">
        <v>34</v>
      </c>
      <c r="D42" s="77" t="str">
        <f>IF(A42="","",VLOOKUP(A42,Entrants!$B$4:$C$102,2))</f>
        <v>Gary Jones</v>
      </c>
      <c r="E42" s="81">
        <v>0.017638888888888888</v>
      </c>
      <c r="F42" s="81">
        <f>IF(A42="","",VLOOKUP(A42,Entrants!$B$4:$O$102,14))</f>
        <v>0.008333333333333333</v>
      </c>
      <c r="G42" s="81">
        <f t="shared" si="0"/>
        <v>0.009305555555555555</v>
      </c>
      <c r="H42" s="81"/>
      <c r="I42" s="8">
        <v>38</v>
      </c>
      <c r="J42" s="10" t="s">
        <v>66</v>
      </c>
      <c r="K42" s="9">
        <v>0.017384259259259262</v>
      </c>
      <c r="L42" s="9">
        <v>0.004340277777777778</v>
      </c>
      <c r="M42" s="9">
        <v>0.013043981481481485</v>
      </c>
      <c r="N42" s="9"/>
      <c r="O42" s="9"/>
    </row>
    <row r="43" spans="1:15" ht="15">
      <c r="A43" s="78">
        <v>588</v>
      </c>
      <c r="B43" s="8" t="s">
        <v>184</v>
      </c>
      <c r="C43" s="78">
        <v>999</v>
      </c>
      <c r="D43" s="77" t="str">
        <f>IF(A43="","",VLOOKUP(A43,Entrants!$B$4:$C$102,2))</f>
        <v>Louise Rawlinson</v>
      </c>
      <c r="E43" s="81">
        <v>0.01765046296296296</v>
      </c>
      <c r="F43" s="81">
        <f>IF(A43="","",VLOOKUP(A43,Entrants!$B$4:$O$102,14))</f>
        <v>0.0026041666666666665</v>
      </c>
      <c r="G43" s="81">
        <f t="shared" si="0"/>
        <v>0.015046296296296295</v>
      </c>
      <c r="H43" s="81"/>
      <c r="I43" s="8">
        <v>39</v>
      </c>
      <c r="J43" s="10" t="s">
        <v>47</v>
      </c>
      <c r="K43" s="9">
        <v>0.01741898148148148</v>
      </c>
      <c r="L43" s="9">
        <v>0.004166666666666667</v>
      </c>
      <c r="M43" s="9">
        <v>0.013252314814814814</v>
      </c>
      <c r="N43" s="9"/>
      <c r="O43" s="9"/>
    </row>
    <row r="44" spans="1:15" ht="15">
      <c r="A44" s="78">
        <v>518</v>
      </c>
      <c r="B44" s="78" t="str">
        <f>IF(A44="","",VLOOKUP(A44,Entrants!$B$4:$D$102,3))</f>
        <v>CG</v>
      </c>
      <c r="C44" s="78">
        <v>35</v>
      </c>
      <c r="D44" s="77" t="str">
        <f>IF(A44="","",VLOOKUP(A44,Entrants!$B$4:$C$102,2))</f>
        <v>Keith Willshire</v>
      </c>
      <c r="E44" s="81">
        <v>0.01767361111111111</v>
      </c>
      <c r="F44" s="81">
        <f>IF(A44="","",VLOOKUP(A44,Entrants!$B$4:$O$102,14))</f>
        <v>0.004166666666666667</v>
      </c>
      <c r="G44" s="81">
        <f t="shared" si="0"/>
        <v>0.013506944444444443</v>
      </c>
      <c r="H44" s="81"/>
      <c r="I44" s="8">
        <v>40</v>
      </c>
      <c r="J44" s="10" t="s">
        <v>104</v>
      </c>
      <c r="K44" s="9">
        <v>0.017453703703703704</v>
      </c>
      <c r="L44" s="9">
        <v>0.004166666666666667</v>
      </c>
      <c r="M44" s="9">
        <v>0.013287037037037038</v>
      </c>
      <c r="N44" s="9"/>
      <c r="O44" s="9"/>
    </row>
    <row r="45" spans="1:15" ht="15">
      <c r="A45" s="78">
        <v>514</v>
      </c>
      <c r="B45" s="78" t="str">
        <f>IF(A45="","",VLOOKUP(A45,Entrants!$B$4:$D$102,3))</f>
        <v>SS</v>
      </c>
      <c r="C45" s="78">
        <v>36</v>
      </c>
      <c r="D45" s="77" t="str">
        <f>IF(A45="","",VLOOKUP(A45,Entrants!$B$4:$C$102,2))</f>
        <v>Shaun Dodd</v>
      </c>
      <c r="E45" s="81">
        <v>0.01767361111111111</v>
      </c>
      <c r="F45" s="81">
        <f>IF(A45="","",VLOOKUP(A45,Entrants!$B$4:$O$102,14))</f>
        <v>0.005729166666666667</v>
      </c>
      <c r="G45" s="81">
        <f t="shared" si="0"/>
        <v>0.011944444444444442</v>
      </c>
      <c r="H45" s="81"/>
      <c r="I45" s="8">
        <v>41</v>
      </c>
      <c r="J45" s="10" t="s">
        <v>42</v>
      </c>
      <c r="K45" s="9">
        <v>0.016944444444444443</v>
      </c>
      <c r="L45" s="9">
        <v>0.003645833333333333</v>
      </c>
      <c r="M45" s="9">
        <v>0.01329861111111111</v>
      </c>
      <c r="N45" s="9"/>
      <c r="O45" s="9"/>
    </row>
    <row r="46" spans="1:15" ht="15">
      <c r="A46" s="78">
        <v>524</v>
      </c>
      <c r="B46" s="78" t="str">
        <f>IF(A46="","",VLOOKUP(A46,Entrants!$B$4:$D$102,3))</f>
        <v>AA</v>
      </c>
      <c r="C46" s="78">
        <v>37</v>
      </c>
      <c r="D46" s="77" t="str">
        <f>IF(A46="","",VLOOKUP(A46,Entrants!$B$4:$C$102,2))</f>
        <v>Mark Nicholson</v>
      </c>
      <c r="E46" s="81">
        <v>0.017708333333333333</v>
      </c>
      <c r="F46" s="81">
        <f>IF(A46="","",VLOOKUP(A46,Entrants!$B$4:$O$102,14))</f>
        <v>0.0062499999999999995</v>
      </c>
      <c r="G46" s="81">
        <f t="shared" si="0"/>
        <v>0.011458333333333334</v>
      </c>
      <c r="H46" s="81"/>
      <c r="I46" s="8">
        <v>42</v>
      </c>
      <c r="J46" s="10" t="s">
        <v>120</v>
      </c>
      <c r="K46" s="9">
        <v>0.017858796296296296</v>
      </c>
      <c r="L46" s="9">
        <v>0.004513888888888889</v>
      </c>
      <c r="M46" s="9">
        <v>0.013344907407407406</v>
      </c>
      <c r="N46" s="9"/>
      <c r="O46" s="9"/>
    </row>
    <row r="47" spans="1:15" ht="15">
      <c r="A47" s="78">
        <v>538</v>
      </c>
      <c r="B47" s="78" t="str">
        <f>IF(A47="","",VLOOKUP(A47,Entrants!$B$4:$D$102,3))</f>
        <v>BB</v>
      </c>
      <c r="C47" s="78">
        <v>38</v>
      </c>
      <c r="D47" s="77" t="str">
        <f>IF(A47="","",VLOOKUP(A47,Entrants!$B$4:$C$102,2))</f>
        <v>Dale Smith</v>
      </c>
      <c r="E47" s="81">
        <v>0.017743055555555557</v>
      </c>
      <c r="F47" s="81">
        <f>IF(A47="","",VLOOKUP(A47,Entrants!$B$4:$O$102,14))</f>
        <v>0.006597222222222222</v>
      </c>
      <c r="G47" s="81">
        <f t="shared" si="0"/>
        <v>0.011145833333333334</v>
      </c>
      <c r="H47" s="81"/>
      <c r="I47" s="8">
        <v>43</v>
      </c>
      <c r="J47" s="10" t="s">
        <v>46</v>
      </c>
      <c r="K47" s="9">
        <v>0.017141203703703704</v>
      </c>
      <c r="L47" s="9">
        <v>0.003645833333333333</v>
      </c>
      <c r="M47" s="9">
        <v>0.013495370370370371</v>
      </c>
      <c r="N47" s="9"/>
      <c r="O47" s="9"/>
    </row>
    <row r="48" spans="1:15" ht="15">
      <c r="A48" s="78">
        <v>515</v>
      </c>
      <c r="B48" s="78" t="str">
        <f>IF(A48="","",VLOOKUP(A48,Entrants!$B$4:$D$102,3))</f>
        <v>SS</v>
      </c>
      <c r="C48" s="78">
        <v>39</v>
      </c>
      <c r="D48" s="77" t="str">
        <f>IF(A48="","",VLOOKUP(A48,Entrants!$B$4:$C$102,2))</f>
        <v>Joseph Dungworth</v>
      </c>
      <c r="E48" s="81">
        <v>0.01778935185185185</v>
      </c>
      <c r="F48" s="81">
        <f>IF(A48="","",VLOOKUP(A48,Entrants!$B$4:$O$102,14))</f>
        <v>0.006423611111111112</v>
      </c>
      <c r="G48" s="81">
        <f t="shared" si="0"/>
        <v>0.011365740740740739</v>
      </c>
      <c r="H48" s="81"/>
      <c r="I48" s="8">
        <v>44</v>
      </c>
      <c r="J48" s="10" t="s">
        <v>64</v>
      </c>
      <c r="K48" s="9">
        <v>0.01767361111111111</v>
      </c>
      <c r="L48" s="9">
        <v>0.004166666666666667</v>
      </c>
      <c r="M48" s="9">
        <v>0.013506944444444443</v>
      </c>
      <c r="N48" s="9"/>
      <c r="O48" s="9"/>
    </row>
    <row r="49" spans="1:15" ht="15">
      <c r="A49" s="78">
        <v>569</v>
      </c>
      <c r="B49" s="78" t="str">
        <f>IF(A49="","",VLOOKUP(A49,Entrants!$B$4:$D$102,3))</f>
        <v>RD</v>
      </c>
      <c r="C49" s="78">
        <v>40</v>
      </c>
      <c r="D49" s="77" t="str">
        <f>IF(A49="","",VLOOKUP(A49,Entrants!$B$4:$C$102,2))</f>
        <v>Ken Turnbull</v>
      </c>
      <c r="E49" s="81">
        <v>0.017858796296296296</v>
      </c>
      <c r="F49" s="81">
        <f>IF(A49="","",VLOOKUP(A49,Entrants!$B$4:$O$102,14))</f>
        <v>0.004513888888888889</v>
      </c>
      <c r="G49" s="81">
        <f t="shared" si="0"/>
        <v>0.013344907407407406</v>
      </c>
      <c r="H49" s="81"/>
      <c r="I49" s="8">
        <v>45</v>
      </c>
      <c r="J49" s="10" t="s">
        <v>70</v>
      </c>
      <c r="K49" s="9">
        <v>0.0165625</v>
      </c>
      <c r="L49" s="9">
        <v>0.002777777777777778</v>
      </c>
      <c r="M49" s="9">
        <v>0.013784722222222223</v>
      </c>
      <c r="N49" s="9"/>
      <c r="O49" s="9"/>
    </row>
    <row r="50" spans="1:15" ht="15">
      <c r="A50" s="78">
        <v>561</v>
      </c>
      <c r="B50" s="78" t="str">
        <f>IF(A50="","",VLOOKUP(A50,Entrants!$B$4:$D$102,3))</f>
        <v>HT</v>
      </c>
      <c r="C50" s="78">
        <v>41</v>
      </c>
      <c r="D50" s="77" t="str">
        <f>IF(A50="","",VLOOKUP(A50,Entrants!$B$4:$C$102,2))</f>
        <v>Peter Holmback</v>
      </c>
      <c r="E50" s="81">
        <v>0.01792824074074074</v>
      </c>
      <c r="F50" s="81">
        <f>IF(A50="","",VLOOKUP(A50,Entrants!$B$4:$O$102,14))</f>
        <v>0.0067708333333333336</v>
      </c>
      <c r="G50" s="81">
        <f t="shared" si="0"/>
        <v>0.011157407407407408</v>
      </c>
      <c r="H50" s="81"/>
      <c r="I50" s="8">
        <v>46</v>
      </c>
      <c r="J50" s="10" t="s">
        <v>81</v>
      </c>
      <c r="K50" s="9">
        <v>0.01761574074074074</v>
      </c>
      <c r="L50" s="9">
        <v>0.003645833333333333</v>
      </c>
      <c r="M50" s="9">
        <v>0.013969907407407408</v>
      </c>
      <c r="N50" s="9"/>
      <c r="O50" s="9"/>
    </row>
    <row r="51" spans="1:15" ht="15">
      <c r="A51" s="78">
        <v>554</v>
      </c>
      <c r="B51" s="78" t="str">
        <f>IF(A51="","",VLOOKUP(A51,Entrants!$B$4:$D$102,3))</f>
        <v>MR</v>
      </c>
      <c r="C51" s="78">
        <v>42</v>
      </c>
      <c r="D51" s="77" t="str">
        <f>IF(A51="","",VLOOKUP(A51,Entrants!$B$4:$C$102,2))</f>
        <v>Chris Stone</v>
      </c>
      <c r="E51" s="81">
        <v>0.017962962962962962</v>
      </c>
      <c r="F51" s="81">
        <f>IF(A51="","",VLOOKUP(A51,Entrants!$B$4:$O$102,14))</f>
        <v>0.0062499999999999995</v>
      </c>
      <c r="G51" s="81">
        <f t="shared" si="0"/>
        <v>0.011712962962962963</v>
      </c>
      <c r="H51" s="81"/>
      <c r="I51" s="8">
        <v>47</v>
      </c>
      <c r="J51" s="10" t="s">
        <v>54</v>
      </c>
      <c r="K51" s="9">
        <v>0.018680555555555554</v>
      </c>
      <c r="L51" s="9">
        <v>0.004340277777777778</v>
      </c>
      <c r="M51" s="9">
        <v>0.014340277777777776</v>
      </c>
      <c r="N51" s="9"/>
      <c r="O51" s="9"/>
    </row>
    <row r="52" spans="1:15" ht="15">
      <c r="A52" s="78">
        <v>578</v>
      </c>
      <c r="B52" s="78" t="str">
        <f>IF(A52="","",VLOOKUP(A52,Entrants!$B$4:$D$102,3))</f>
        <v>BL</v>
      </c>
      <c r="C52" s="78">
        <v>43</v>
      </c>
      <c r="D52" s="77" t="str">
        <f>IF(A52="","",VLOOKUP(A52,Entrants!$B$4:$C$102,2))</f>
        <v>Leanne Herron</v>
      </c>
      <c r="E52" s="81">
        <v>0.018391203703703705</v>
      </c>
      <c r="F52" s="81">
        <f>IF(A52="","",VLOOKUP(A52,Entrants!$B$4:$O$102,14))</f>
        <v>0.005729166666666667</v>
      </c>
      <c r="G52" s="81">
        <f t="shared" si="0"/>
        <v>0.012662037037037038</v>
      </c>
      <c r="H52" s="81"/>
      <c r="I52" s="8">
        <v>48</v>
      </c>
      <c r="J52" s="10" t="s">
        <v>185</v>
      </c>
      <c r="K52" s="9">
        <v>0.01664351851851852</v>
      </c>
      <c r="L52" s="9">
        <v>0.0020833333333333333</v>
      </c>
      <c r="M52" s="9">
        <v>0.014560185185185186</v>
      </c>
      <c r="N52" s="9"/>
      <c r="O52" s="9"/>
    </row>
    <row r="53" spans="1:15" ht="15">
      <c r="A53" s="78">
        <v>567</v>
      </c>
      <c r="B53" s="78" t="str">
        <f>IF(A53="","",VLOOKUP(A53,Entrants!$B$4:$D$102,3))</f>
        <v>RD</v>
      </c>
      <c r="C53" s="78">
        <v>44</v>
      </c>
      <c r="D53" s="77" t="str">
        <f>IF(A53="","",VLOOKUP(A53,Entrants!$B$4:$C$102,2))</f>
        <v>Sam Dodd</v>
      </c>
      <c r="E53" s="81">
        <v>0.018449074074074073</v>
      </c>
      <c r="F53" s="81">
        <f>IF(A53="","",VLOOKUP(A53,Entrants!$B$4:$O$102,14))</f>
        <v>0.007465277777777778</v>
      </c>
      <c r="G53" s="81">
        <f t="shared" si="0"/>
        <v>0.010983796296296294</v>
      </c>
      <c r="H53" s="81"/>
      <c r="I53" s="8">
        <v>49</v>
      </c>
      <c r="J53" s="10" t="s">
        <v>182</v>
      </c>
      <c r="K53" s="9">
        <v>0.01765046296296296</v>
      </c>
      <c r="L53" s="9">
        <v>0.0026041666666666665</v>
      </c>
      <c r="M53" s="9">
        <v>0.015046296296296295</v>
      </c>
      <c r="N53" s="9"/>
      <c r="O53" s="9"/>
    </row>
    <row r="54" spans="1:15" ht="15">
      <c r="A54" s="78">
        <v>517</v>
      </c>
      <c r="B54" s="78" t="str">
        <f>IF(A54="","",VLOOKUP(A54,Entrants!$B$4:$D$102,3))</f>
        <v>CG</v>
      </c>
      <c r="C54" s="78">
        <v>45</v>
      </c>
      <c r="D54" s="77" t="str">
        <f>IF(A54="","",VLOOKUP(A54,Entrants!$B$4:$C$102,2))</f>
        <v>Joseph Woods</v>
      </c>
      <c r="E54" s="81">
        <v>0.018680555555555554</v>
      </c>
      <c r="F54" s="81">
        <f>IF(A54="","",VLOOKUP(A54,Entrants!$B$4:$O$102,14))</f>
        <v>0.005729166666666667</v>
      </c>
      <c r="G54" s="81">
        <f t="shared" si="0"/>
        <v>0.012951388888888887</v>
      </c>
      <c r="H54" s="81"/>
      <c r="I54" s="8">
        <v>50</v>
      </c>
      <c r="J54" s="10" t="s">
        <v>126</v>
      </c>
      <c r="K54" s="9">
        <v>0.016064814814814813</v>
      </c>
      <c r="L54" s="9">
        <v>0.0006944444444444445</v>
      </c>
      <c r="M54" s="9">
        <v>0.01537037037037037</v>
      </c>
      <c r="N54" s="9"/>
      <c r="O54" s="9"/>
    </row>
    <row r="55" spans="1:15" ht="15">
      <c r="A55" s="78">
        <v>568</v>
      </c>
      <c r="B55" s="78" t="str">
        <f>IF(A55="","",VLOOKUP(A55,Entrants!$B$4:$D$102,3))</f>
        <v>RD</v>
      </c>
      <c r="C55" s="78">
        <v>46</v>
      </c>
      <c r="D55" s="77" t="str">
        <f>IF(A55="","",VLOOKUP(A55,Entrants!$B$4:$C$102,2))</f>
        <v>Aynsley Herron</v>
      </c>
      <c r="E55" s="81">
        <v>0.018680555555555554</v>
      </c>
      <c r="F55" s="81">
        <f>IF(A55="","",VLOOKUP(A55,Entrants!$B$4:$O$102,14))</f>
        <v>0.004340277777777778</v>
      </c>
      <c r="G55" s="81">
        <f t="shared" si="0"/>
        <v>0.014340277777777776</v>
      </c>
      <c r="H55" s="81"/>
      <c r="I55" s="8">
        <v>51</v>
      </c>
      <c r="J55" s="10" t="s">
        <v>69</v>
      </c>
      <c r="K55" s="9">
        <v>0.01644675925925926</v>
      </c>
      <c r="L55" s="9">
        <v>0.0006944444444444445</v>
      </c>
      <c r="M55" s="9">
        <v>0.015752314814814816</v>
      </c>
      <c r="N55" s="9"/>
      <c r="O55" s="9"/>
    </row>
    <row r="56" spans="1:15" ht="15">
      <c r="A56" s="78"/>
      <c r="B56" s="78">
        <f>IF(A56="","",VLOOKUP(A56,Entrants!$B$4:$D$102,3))</f>
      </c>
      <c r="C56" s="78">
        <v>52</v>
      </c>
      <c r="D56" s="77">
        <f>IF(A56="","",VLOOKUP(A56,Entrants!$B$4:$C$102,2))</f>
      </c>
      <c r="E56" s="78"/>
      <c r="F56" s="81">
        <f>IF(A56="","",VLOOKUP(A56,Entrants!$B$4:$O$102,14))</f>
      </c>
      <c r="G56" s="81">
        <f t="shared" si="0"/>
      </c>
      <c r="H56" s="81"/>
      <c r="I56" s="8">
        <v>52</v>
      </c>
      <c r="J56" s="10" t="s">
        <v>16</v>
      </c>
      <c r="K56" s="9"/>
      <c r="L56" s="9" t="s">
        <v>16</v>
      </c>
      <c r="M56" s="85" t="s">
        <v>16</v>
      </c>
      <c r="N56" s="85"/>
      <c r="O56" s="85"/>
    </row>
    <row r="57" spans="1:15" ht="15">
      <c r="A57" s="78"/>
      <c r="B57" s="78">
        <f>IF(A57="","",VLOOKUP(A57,Entrants!$B$4:$D$102,3))</f>
      </c>
      <c r="C57" s="78">
        <v>53</v>
      </c>
      <c r="D57" s="77">
        <f>IF(A57="","",VLOOKUP(A57,Entrants!$B$4:$C$102,2))</f>
      </c>
      <c r="E57" s="78"/>
      <c r="F57" s="81">
        <f>IF(A57="","",VLOOKUP(A57,Entrants!$B$4:$O$102,14))</f>
      </c>
      <c r="G57" s="81">
        <f t="shared" si="0"/>
      </c>
      <c r="H57" s="81"/>
      <c r="I57" s="8">
        <v>53</v>
      </c>
      <c r="J57" s="10" t="s">
        <v>16</v>
      </c>
      <c r="K57" s="9"/>
      <c r="L57" s="9" t="s">
        <v>16</v>
      </c>
      <c r="M57" s="85" t="s">
        <v>16</v>
      </c>
      <c r="N57" s="85"/>
      <c r="O57" s="85"/>
    </row>
    <row r="58" spans="1:15" ht="15">
      <c r="A58" s="78"/>
      <c r="B58" s="78">
        <f>IF(A58="","",VLOOKUP(A58,Entrants!$B$4:$D$102,3))</f>
      </c>
      <c r="C58" s="78">
        <v>54</v>
      </c>
      <c r="D58" s="77">
        <f>IF(A58="","",VLOOKUP(A58,Entrants!$B$4:$C$102,2))</f>
      </c>
      <c r="E58" s="78"/>
      <c r="F58" s="81">
        <f>IF(A58="","",VLOOKUP(A58,Entrants!$B$4:$O$102,14))</f>
      </c>
      <c r="G58" s="81">
        <f t="shared" si="0"/>
      </c>
      <c r="H58" s="81"/>
      <c r="I58" s="8">
        <v>54</v>
      </c>
      <c r="J58" s="10" t="s">
        <v>16</v>
      </c>
      <c r="K58" s="9"/>
      <c r="L58" s="9" t="s">
        <v>16</v>
      </c>
      <c r="M58" s="85" t="s">
        <v>16</v>
      </c>
      <c r="N58" s="85"/>
      <c r="O58" s="85"/>
    </row>
    <row r="59" spans="1:15" ht="15">
      <c r="A59" s="78"/>
      <c r="B59" s="78">
        <f>IF(A59="","",VLOOKUP(A59,Entrants!$B$4:$D$102,3))</f>
      </c>
      <c r="C59" s="78">
        <v>55</v>
      </c>
      <c r="D59" s="77">
        <f>IF(A59="","",VLOOKUP(A59,Entrants!$B$4:$C$102,2))</f>
      </c>
      <c r="E59" s="78"/>
      <c r="F59" s="81">
        <f>IF(A59="","",VLOOKUP(A59,Entrants!$B$4:$O$102,14))</f>
      </c>
      <c r="G59" s="81">
        <f t="shared" si="0"/>
      </c>
      <c r="H59" s="81"/>
      <c r="I59" s="8">
        <v>55</v>
      </c>
      <c r="J59" s="10" t="s">
        <v>16</v>
      </c>
      <c r="K59" s="9"/>
      <c r="L59" s="9" t="s">
        <v>16</v>
      </c>
      <c r="M59" s="85" t="s">
        <v>16</v>
      </c>
      <c r="N59" s="85"/>
      <c r="O59" s="85"/>
    </row>
    <row r="60" spans="1:15" ht="15">
      <c r="A60" s="78"/>
      <c r="B60" s="78">
        <f>IF(A60="","",VLOOKUP(A60,Entrants!$B$4:$D$102,3))</f>
      </c>
      <c r="C60" s="78">
        <v>56</v>
      </c>
      <c r="D60" s="77">
        <f>IF(A60="","",VLOOKUP(A60,Entrants!$B$4:$C$102,2))</f>
      </c>
      <c r="E60" s="78"/>
      <c r="F60" s="81">
        <f>IF(A60="","",VLOOKUP(A60,Entrants!$B$4:$O$102,14))</f>
      </c>
      <c r="G60" s="81">
        <f t="shared" si="0"/>
      </c>
      <c r="H60" s="81"/>
      <c r="I60" s="8">
        <v>56</v>
      </c>
      <c r="J60" s="10" t="s">
        <v>16</v>
      </c>
      <c r="K60" s="9"/>
      <c r="L60" s="9" t="s">
        <v>16</v>
      </c>
      <c r="M60" s="85" t="s">
        <v>16</v>
      </c>
      <c r="N60" s="85"/>
      <c r="O60" s="85"/>
    </row>
    <row r="61" spans="1:15" ht="15">
      <c r="A61" s="78"/>
      <c r="B61" s="78">
        <f>IF(A61="","",VLOOKUP(A61,Entrants!$B$4:$D$102,3))</f>
      </c>
      <c r="C61" s="78">
        <v>57</v>
      </c>
      <c r="D61" s="77">
        <f>IF(A61="","",VLOOKUP(A61,Entrants!$B$4:$C$102,2))</f>
      </c>
      <c r="E61" s="81"/>
      <c r="F61" s="81">
        <f>IF(A61="","",VLOOKUP(A61,Entrants!$B$4:$O$102,14))</f>
      </c>
      <c r="G61" s="81">
        <f t="shared" si="0"/>
      </c>
      <c r="H61" s="81"/>
      <c r="I61" s="8">
        <v>57</v>
      </c>
      <c r="J61" s="10" t="s">
        <v>16</v>
      </c>
      <c r="K61" s="9"/>
      <c r="L61" s="9" t="s">
        <v>16</v>
      </c>
      <c r="M61" s="85" t="s">
        <v>16</v>
      </c>
      <c r="N61" s="85"/>
      <c r="O61" s="85"/>
    </row>
    <row r="62" spans="1:15" ht="15">
      <c r="A62" s="78"/>
      <c r="B62" s="78">
        <f>IF(A62="","",VLOOKUP(A62,Entrants!$B$4:$D$102,3))</f>
      </c>
      <c r="C62" s="78">
        <v>58</v>
      </c>
      <c r="D62" s="77">
        <f>IF(A62="","",VLOOKUP(A62,Entrants!$B$4:$C$102,2))</f>
      </c>
      <c r="E62" s="78"/>
      <c r="F62" s="81">
        <f>IF(A62="","",VLOOKUP(A62,Entrants!$B$4:$O$102,14))</f>
      </c>
      <c r="G62" s="81">
        <f t="shared" si="0"/>
      </c>
      <c r="H62" s="81"/>
      <c r="I62" s="8">
        <v>58</v>
      </c>
      <c r="J62" s="10" t="s">
        <v>16</v>
      </c>
      <c r="K62" s="9"/>
      <c r="L62" s="9" t="s">
        <v>16</v>
      </c>
      <c r="M62" s="85" t="s">
        <v>16</v>
      </c>
      <c r="N62" s="85"/>
      <c r="O62" s="85"/>
    </row>
    <row r="63" spans="1:15" ht="15">
      <c r="A63" s="78"/>
      <c r="B63" s="78">
        <f>IF(A63="","",VLOOKUP(A63,Entrants!$B$4:$D$102,3))</f>
      </c>
      <c r="C63" s="78">
        <v>59</v>
      </c>
      <c r="D63" s="77">
        <f>IF(A63="","",VLOOKUP(A63,Entrants!$B$4:$C$102,2))</f>
      </c>
      <c r="E63" s="78"/>
      <c r="F63" s="81">
        <f>IF(A63="","",VLOOKUP(A63,Entrants!$B$4:$O$102,14))</f>
      </c>
      <c r="G63" s="81">
        <f t="shared" si="0"/>
      </c>
      <c r="H63" s="81"/>
      <c r="I63" s="8">
        <v>59</v>
      </c>
      <c r="J63" s="10" t="s">
        <v>16</v>
      </c>
      <c r="K63" s="9"/>
      <c r="L63" s="9" t="s">
        <v>16</v>
      </c>
      <c r="M63" s="85" t="s">
        <v>16</v>
      </c>
      <c r="N63" s="85"/>
      <c r="O63" s="85"/>
    </row>
    <row r="64" spans="1:15" ht="15">
      <c r="A64" s="78"/>
      <c r="B64" s="78">
        <f>IF(A64="","",VLOOKUP(A64,Entrants!$B$4:$D$102,3))</f>
      </c>
      <c r="C64" s="78">
        <v>60</v>
      </c>
      <c r="D64" s="77">
        <f>IF(A64="","",VLOOKUP(A64,Entrants!$B$4:$C$102,2))</f>
      </c>
      <c r="E64" s="78"/>
      <c r="F64" s="81">
        <f>IF(A64="","",VLOOKUP(A64,Entrants!$B$4:$O$102,14))</f>
      </c>
      <c r="G64" s="81">
        <f t="shared" si="0"/>
      </c>
      <c r="H64" s="81"/>
      <c r="I64" s="8">
        <v>60</v>
      </c>
      <c r="J64" s="10" t="s">
        <v>16</v>
      </c>
      <c r="K64" s="9"/>
      <c r="L64" s="9" t="s">
        <v>16</v>
      </c>
      <c r="M64" s="85" t="s">
        <v>16</v>
      </c>
      <c r="N64" s="85"/>
      <c r="O64" s="85"/>
    </row>
    <row r="65" spans="1:15" ht="15">
      <c r="A65" s="78"/>
      <c r="B65" s="78">
        <f>IF(A65="","",VLOOKUP(A65,Entrants!$B$4:$D$102,3))</f>
      </c>
      <c r="C65" s="78">
        <v>61</v>
      </c>
      <c r="D65" s="77">
        <f>IF(A65="","",VLOOKUP(A65,Entrants!$B$4:$C$102,2))</f>
      </c>
      <c r="E65" s="78"/>
      <c r="F65" s="81">
        <f>IF(A65="","",VLOOKUP(A65,Entrants!$B$4:$O$102,14))</f>
      </c>
      <c r="G65" s="81">
        <f t="shared" si="0"/>
      </c>
      <c r="H65" s="81"/>
      <c r="I65" s="8">
        <v>61</v>
      </c>
      <c r="J65" s="10" t="s">
        <v>16</v>
      </c>
      <c r="K65" s="9"/>
      <c r="L65" s="9" t="s">
        <v>16</v>
      </c>
      <c r="M65" s="85" t="s">
        <v>16</v>
      </c>
      <c r="N65" s="85"/>
      <c r="O65" s="85"/>
    </row>
    <row r="66" spans="1:15" ht="15">
      <c r="A66" s="78"/>
      <c r="B66" s="78">
        <f>IF(A66="","",VLOOKUP(A66,Entrants!$B$4:$D$102,3))</f>
      </c>
      <c r="C66" s="78">
        <v>62</v>
      </c>
      <c r="D66" s="77">
        <f>IF(A66="","",VLOOKUP(A66,Entrants!$B$4:$C$102,2))</f>
      </c>
      <c r="E66" s="78"/>
      <c r="F66" s="81">
        <f>IF(A66="","",VLOOKUP(A66,Entrants!$B$4:$O$102,14))</f>
      </c>
      <c r="G66" s="81">
        <f t="shared" si="0"/>
      </c>
      <c r="H66" s="81"/>
      <c r="I66" s="8">
        <v>62</v>
      </c>
      <c r="J66" s="10" t="s">
        <v>16</v>
      </c>
      <c r="K66" s="9"/>
      <c r="L66" s="9" t="s">
        <v>16</v>
      </c>
      <c r="M66" s="85" t="s">
        <v>16</v>
      </c>
      <c r="N66" s="85"/>
      <c r="O66" s="85"/>
    </row>
    <row r="67" spans="1:15" ht="15">
      <c r="A67" s="78"/>
      <c r="B67" s="78">
        <f>IF(A67="","",VLOOKUP(A67,Entrants!$B$4:$D$102,3))</f>
      </c>
      <c r="C67" s="78">
        <v>63</v>
      </c>
      <c r="D67" s="77">
        <f>IF(A67="","",VLOOKUP(A67,Entrants!$B$4:$C$102,2))</f>
      </c>
      <c r="E67" s="78"/>
      <c r="F67" s="81">
        <f>IF(A67="","",VLOOKUP(A67,Entrants!$B$4:$O$102,14))</f>
      </c>
      <c r="G67" s="81">
        <f t="shared" si="0"/>
      </c>
      <c r="H67" s="81"/>
      <c r="I67" s="8">
        <v>63</v>
      </c>
      <c r="J67" s="10" t="s">
        <v>16</v>
      </c>
      <c r="K67" s="9"/>
      <c r="L67" s="9" t="s">
        <v>16</v>
      </c>
      <c r="M67" s="85" t="s">
        <v>16</v>
      </c>
      <c r="N67" s="85"/>
      <c r="O67" s="85"/>
    </row>
    <row r="68" spans="1:15" ht="15">
      <c r="A68" s="78"/>
      <c r="B68" s="78">
        <f>IF(A68="","",VLOOKUP(A68,Entrants!$B$4:$D$102,3))</f>
      </c>
      <c r="C68" s="78">
        <v>64</v>
      </c>
      <c r="D68" s="77">
        <f>IF(A68="","",VLOOKUP(A68,Entrants!$B$4:$C$102,2))</f>
      </c>
      <c r="E68" s="78"/>
      <c r="F68" s="81">
        <f>IF(A68="","",VLOOKUP(A68,Entrants!$B$4:$O$102,14))</f>
      </c>
      <c r="G68" s="81">
        <f t="shared" si="0"/>
      </c>
      <c r="H68" s="81"/>
      <c r="I68" s="8">
        <v>64</v>
      </c>
      <c r="J68" s="10" t="s">
        <v>16</v>
      </c>
      <c r="K68" s="9"/>
      <c r="L68" s="9" t="s">
        <v>16</v>
      </c>
      <c r="M68" s="85" t="s">
        <v>16</v>
      </c>
      <c r="N68" s="85"/>
      <c r="O68" s="85"/>
    </row>
    <row r="69" spans="1:15" ht="15">
      <c r="A69" s="78"/>
      <c r="B69" s="78">
        <f>IF(A69="","",VLOOKUP(A69,Entrants!$B$4:$D$102,3))</f>
      </c>
      <c r="C69" s="78">
        <v>65</v>
      </c>
      <c r="D69" s="77">
        <f>IF(A69="","",VLOOKUP(A69,Entrants!$B$4:$C$102,2))</f>
      </c>
      <c r="E69" s="78"/>
      <c r="F69" s="81">
        <f>IF(A69="","",VLOOKUP(A69,Entrants!$B$4:$O$102,14))</f>
      </c>
      <c r="G69" s="81">
        <f t="shared" si="0"/>
      </c>
      <c r="H69" s="81"/>
      <c r="I69" s="8">
        <v>65</v>
      </c>
      <c r="J69" s="10" t="s">
        <v>16</v>
      </c>
      <c r="K69" s="9"/>
      <c r="L69" s="9" t="s">
        <v>16</v>
      </c>
      <c r="M69" s="85" t="s">
        <v>16</v>
      </c>
      <c r="N69" s="85"/>
      <c r="O69" s="85"/>
    </row>
    <row r="70" spans="1:15" ht="15">
      <c r="A70" s="78"/>
      <c r="B70" s="78">
        <f>IF(A70="","",VLOOKUP(A70,Entrants!$B$4:$D$102,3))</f>
      </c>
      <c r="C70" s="78">
        <v>66</v>
      </c>
      <c r="D70" s="77">
        <f>IF(A70="","",VLOOKUP(A70,Entrants!$B$4:$C$102,2))</f>
      </c>
      <c r="E70" s="78"/>
      <c r="F70" s="81">
        <f>IF(A70="","",VLOOKUP(A70,Entrants!$B$4:$O$102,14))</f>
      </c>
      <c r="G70" s="81">
        <f aca="true" t="shared" si="1" ref="G70:G84">IF(D70="","",E70-F70)</f>
      </c>
      <c r="H70" s="81"/>
      <c r="I70" s="8">
        <v>66</v>
      </c>
      <c r="J70" s="10" t="s">
        <v>16</v>
      </c>
      <c r="K70" s="9"/>
      <c r="L70" s="9" t="s">
        <v>16</v>
      </c>
      <c r="M70" s="85" t="s">
        <v>16</v>
      </c>
      <c r="N70" s="85"/>
      <c r="O70" s="85"/>
    </row>
    <row r="71" spans="1:15" ht="15">
      <c r="A71" s="78"/>
      <c r="B71" s="78">
        <f>IF(A71="","",VLOOKUP(A71,Entrants!$B$4:$D$102,3))</f>
      </c>
      <c r="C71" s="78">
        <v>67</v>
      </c>
      <c r="D71" s="77">
        <f>IF(A71="","",VLOOKUP(A71,Entrants!$B$4:$C$102,2))</f>
      </c>
      <c r="E71" s="78"/>
      <c r="F71" s="81">
        <f>IF(A71="","",VLOOKUP(A71,Entrants!$B$4:$O$102,14))</f>
      </c>
      <c r="G71" s="81">
        <f t="shared" si="1"/>
      </c>
      <c r="H71" s="81"/>
      <c r="I71" s="8">
        <v>67</v>
      </c>
      <c r="J71" s="10" t="s">
        <v>16</v>
      </c>
      <c r="K71" s="9"/>
      <c r="L71" s="9" t="s">
        <v>16</v>
      </c>
      <c r="M71" s="85" t="s">
        <v>16</v>
      </c>
      <c r="N71" s="85"/>
      <c r="O71" s="85"/>
    </row>
    <row r="72" spans="1:15" ht="15">
      <c r="A72" s="78"/>
      <c r="B72" s="78">
        <f>IF(A72="","",VLOOKUP(A72,Entrants!$B$4:$D$102,3))</f>
      </c>
      <c r="C72" s="78">
        <v>68</v>
      </c>
      <c r="D72" s="77">
        <f>IF(A72="","",VLOOKUP(A72,Entrants!$B$4:$C$102,2))</f>
      </c>
      <c r="E72" s="78"/>
      <c r="F72" s="81">
        <f>IF(A72="","",VLOOKUP(A72,Entrants!$B$4:$O$102,14))</f>
      </c>
      <c r="G72" s="81">
        <f t="shared" si="1"/>
      </c>
      <c r="H72" s="81"/>
      <c r="I72" s="8">
        <v>68</v>
      </c>
      <c r="J72" s="10" t="s">
        <v>16</v>
      </c>
      <c r="K72" s="9"/>
      <c r="L72" s="9" t="s">
        <v>16</v>
      </c>
      <c r="M72" s="85" t="s">
        <v>16</v>
      </c>
      <c r="N72" s="85"/>
      <c r="O72" s="85"/>
    </row>
    <row r="73" spans="1:15" ht="15">
      <c r="A73" s="78"/>
      <c r="B73" s="78">
        <f>IF(A73="","",VLOOKUP(A73,Entrants!$B$4:$D$102,3))</f>
      </c>
      <c r="C73" s="78">
        <v>69</v>
      </c>
      <c r="D73" s="77">
        <f>IF(A73="","",VLOOKUP(A73,Entrants!$B$4:$C$102,2))</f>
      </c>
      <c r="E73" s="78"/>
      <c r="F73" s="81">
        <f>IF(A73="","",VLOOKUP(A73,Entrants!$B$4:$O$102,14))</f>
      </c>
      <c r="G73" s="81">
        <f t="shared" si="1"/>
      </c>
      <c r="H73" s="81"/>
      <c r="I73" s="8">
        <v>69</v>
      </c>
      <c r="J73" s="10" t="s">
        <v>16</v>
      </c>
      <c r="K73" s="9"/>
      <c r="L73" s="9" t="s">
        <v>16</v>
      </c>
      <c r="M73" s="85" t="s">
        <v>16</v>
      </c>
      <c r="N73" s="85"/>
      <c r="O73" s="85"/>
    </row>
    <row r="74" spans="1:15" ht="15">
      <c r="A74" s="78"/>
      <c r="B74" s="78">
        <f>IF(A74="","",VLOOKUP(A74,Entrants!$B$4:$D$102,3))</f>
      </c>
      <c r="C74" s="78">
        <v>70</v>
      </c>
      <c r="D74" s="77">
        <f>IF(A74="","",VLOOKUP(A74,Entrants!$B$4:$C$102,2))</f>
      </c>
      <c r="E74" s="78"/>
      <c r="F74" s="81">
        <f>IF(A74="","",VLOOKUP(A74,Entrants!$B$4:$O$102,14))</f>
      </c>
      <c r="G74" s="81">
        <f t="shared" si="1"/>
      </c>
      <c r="H74" s="81"/>
      <c r="I74" s="8">
        <v>70</v>
      </c>
      <c r="J74" s="10" t="s">
        <v>16</v>
      </c>
      <c r="K74" s="9"/>
      <c r="L74" s="9" t="s">
        <v>16</v>
      </c>
      <c r="M74" s="85" t="s">
        <v>16</v>
      </c>
      <c r="N74" s="85"/>
      <c r="O74" s="85"/>
    </row>
    <row r="75" spans="1:15" ht="15">
      <c r="A75" s="78"/>
      <c r="B75" s="78">
        <f>IF(A75="","",VLOOKUP(A75,Entrants!$B$4:$D$102,3))</f>
      </c>
      <c r="C75" s="78">
        <v>71</v>
      </c>
      <c r="D75" s="77">
        <f>IF(A75="","",VLOOKUP(A75,Entrants!$B$4:$C$102,2))</f>
      </c>
      <c r="E75" s="78"/>
      <c r="F75" s="81">
        <f>IF(A75="","",VLOOKUP(A75,Entrants!$B$4:$O$102,14))</f>
      </c>
      <c r="G75" s="81">
        <f t="shared" si="1"/>
      </c>
      <c r="H75" s="81"/>
      <c r="I75" s="8">
        <v>71</v>
      </c>
      <c r="J75" s="10" t="s">
        <v>16</v>
      </c>
      <c r="K75" s="9"/>
      <c r="L75" s="9" t="s">
        <v>16</v>
      </c>
      <c r="M75" s="85" t="s">
        <v>16</v>
      </c>
      <c r="N75" s="85"/>
      <c r="O75" s="85"/>
    </row>
    <row r="76" spans="1:15" ht="15">
      <c r="A76" s="78"/>
      <c r="B76" s="78">
        <f>IF(A76="","",VLOOKUP(A76,Entrants!$B$4:$D$102,3))</f>
      </c>
      <c r="C76" s="78">
        <v>72</v>
      </c>
      <c r="D76" s="77">
        <f>IF(A76="","",VLOOKUP(A76,Entrants!$B$4:$C$102,2))</f>
      </c>
      <c r="E76" s="78"/>
      <c r="F76" s="81">
        <f>IF(A76="","",VLOOKUP(A76,Entrants!$B$4:$O$102,14))</f>
      </c>
      <c r="G76" s="81">
        <f t="shared" si="1"/>
      </c>
      <c r="H76" s="81"/>
      <c r="I76" s="8">
        <v>72</v>
      </c>
      <c r="J76" s="10" t="s">
        <v>16</v>
      </c>
      <c r="K76" s="9"/>
      <c r="L76" s="9" t="s">
        <v>16</v>
      </c>
      <c r="M76" s="85" t="s">
        <v>16</v>
      </c>
      <c r="N76" s="85"/>
      <c r="O76" s="85"/>
    </row>
    <row r="77" spans="1:15" ht="15">
      <c r="A77" s="78"/>
      <c r="B77" s="78">
        <f>IF(A77="","",VLOOKUP(A77,Entrants!$B$4:$D$102,3))</f>
      </c>
      <c r="C77" s="78">
        <v>73</v>
      </c>
      <c r="D77" s="77">
        <f>IF(A77="","",VLOOKUP(A77,Entrants!$B$4:$C$102,2))</f>
      </c>
      <c r="E77" s="78"/>
      <c r="F77" s="81">
        <f>IF(A77="","",VLOOKUP(A77,Entrants!$B$4:$O$102,14))</f>
      </c>
      <c r="G77" s="81">
        <f t="shared" si="1"/>
      </c>
      <c r="H77" s="81"/>
      <c r="I77" s="8">
        <v>73</v>
      </c>
      <c r="J77" s="10" t="s">
        <v>16</v>
      </c>
      <c r="K77" s="9"/>
      <c r="L77" s="9" t="s">
        <v>16</v>
      </c>
      <c r="M77" s="85" t="s">
        <v>16</v>
      </c>
      <c r="N77" s="85"/>
      <c r="O77" s="85"/>
    </row>
    <row r="78" spans="1:15" ht="15">
      <c r="A78" s="78"/>
      <c r="B78" s="78">
        <f>IF(A78="","",VLOOKUP(A78,Entrants!$B$4:$D$102,3))</f>
      </c>
      <c r="C78" s="78">
        <v>74</v>
      </c>
      <c r="D78" s="77">
        <f>IF(A78="","",VLOOKUP(A78,Entrants!$B$4:$C$102,2))</f>
      </c>
      <c r="E78" s="78"/>
      <c r="F78" s="81">
        <f>IF(A78="","",VLOOKUP(A78,Entrants!$B$4:$O$102,14))</f>
      </c>
      <c r="G78" s="81">
        <f t="shared" si="1"/>
      </c>
      <c r="H78" s="81"/>
      <c r="I78" s="8">
        <v>74</v>
      </c>
      <c r="J78" s="10" t="s">
        <v>16</v>
      </c>
      <c r="K78" s="9"/>
      <c r="L78" s="9" t="s">
        <v>16</v>
      </c>
      <c r="M78" s="85" t="s">
        <v>16</v>
      </c>
      <c r="N78" s="85"/>
      <c r="O78" s="85"/>
    </row>
    <row r="79" spans="1:15" ht="15">
      <c r="A79" s="78"/>
      <c r="B79" s="78">
        <f>IF(A79="","",VLOOKUP(A79,Entrants!$B$4:$D$102,3))</f>
      </c>
      <c r="C79" s="78">
        <v>75</v>
      </c>
      <c r="D79" s="77">
        <f>IF(A79="","",VLOOKUP(A79,Entrants!$B$4:$C$102,2))</f>
      </c>
      <c r="E79" s="78"/>
      <c r="F79" s="81">
        <f>IF(A79="","",VLOOKUP(A79,Entrants!$B$4:$O$102,14))</f>
      </c>
      <c r="G79" s="81">
        <f t="shared" si="1"/>
      </c>
      <c r="H79" s="81"/>
      <c r="I79" s="8">
        <v>75</v>
      </c>
      <c r="J79" s="10" t="s">
        <v>16</v>
      </c>
      <c r="K79" s="9"/>
      <c r="L79" s="9" t="s">
        <v>16</v>
      </c>
      <c r="M79" s="85" t="s">
        <v>16</v>
      </c>
      <c r="N79" s="85"/>
      <c r="O79" s="85"/>
    </row>
    <row r="80" spans="2:13" ht="15">
      <c r="B80" s="78">
        <f>IF(A80="","",VLOOKUP(A80,Entrants!$B$4:$D$102,3))</f>
      </c>
      <c r="C80" s="78">
        <v>76</v>
      </c>
      <c r="D80" s="11">
        <f>IF(A80="","",VLOOKUP(A80,Entrants!$B$4:$C$85,2))</f>
      </c>
      <c r="F80" s="81">
        <f>IF(A80="","",VLOOKUP(A80,Entrants!$B$4:$O$102,14))</f>
      </c>
      <c r="G80" s="81">
        <f t="shared" si="1"/>
      </c>
      <c r="I80" s="8">
        <v>76</v>
      </c>
      <c r="J80" s="10" t="s">
        <v>16</v>
      </c>
      <c r="K80" s="9"/>
      <c r="L80" s="9" t="s">
        <v>16</v>
      </c>
      <c r="M80" s="85" t="s">
        <v>16</v>
      </c>
    </row>
    <row r="81" spans="2:13" ht="15">
      <c r="B81" s="78">
        <f>IF(A81="","",VLOOKUP(A81,Entrants!$B$4:$D$102,3))</f>
      </c>
      <c r="C81" s="78">
        <v>77</v>
      </c>
      <c r="D81" s="11">
        <f>IF(A81="","",VLOOKUP(A81,Entrants!$B$4:$C$85,2))</f>
      </c>
      <c r="F81" s="81">
        <f>IF(A81="","",VLOOKUP(A81,Entrants!$B$4:$O$102,14))</f>
      </c>
      <c r="G81" s="81">
        <f t="shared" si="1"/>
      </c>
      <c r="I81" s="8">
        <v>77</v>
      </c>
      <c r="J81" s="10" t="s">
        <v>16</v>
      </c>
      <c r="K81" s="9"/>
      <c r="L81" s="9" t="s">
        <v>16</v>
      </c>
      <c r="M81" s="85" t="s">
        <v>16</v>
      </c>
    </row>
    <row r="82" spans="2:13" ht="15">
      <c r="B82" s="78">
        <f>IF(A82="","",VLOOKUP(A82,Entrants!$B$4:$D$102,3))</f>
      </c>
      <c r="C82" s="78">
        <v>78</v>
      </c>
      <c r="D82" s="11">
        <f>IF(A82="","",VLOOKUP(A82,Entrants!$B$4:$C$85,2))</f>
      </c>
      <c r="F82" s="81">
        <f>IF(A82="","",VLOOKUP(A82,Entrants!$B$4:$O$102,14))</f>
      </c>
      <c r="G82" s="81">
        <f t="shared" si="1"/>
      </c>
      <c r="I82" s="8">
        <v>78</v>
      </c>
      <c r="J82" s="10" t="s">
        <v>16</v>
      </c>
      <c r="K82" s="9"/>
      <c r="L82" s="9" t="s">
        <v>16</v>
      </c>
      <c r="M82" s="85" t="s">
        <v>16</v>
      </c>
    </row>
    <row r="83" spans="2:13" ht="15">
      <c r="B83" s="78">
        <f>IF(A83="","",VLOOKUP(A83,Entrants!$B$4:$D$102,3))</f>
      </c>
      <c r="C83" s="78">
        <v>79</v>
      </c>
      <c r="D83" s="11">
        <f>IF(A83="","",VLOOKUP(A83,Entrants!$B$4:$C$85,2))</f>
      </c>
      <c r="F83" s="81">
        <f>IF(A83="","",VLOOKUP(A83,Entrants!$B$4:$O$102,14))</f>
      </c>
      <c r="G83" s="81">
        <f t="shared" si="1"/>
      </c>
      <c r="I83" s="8">
        <v>79</v>
      </c>
      <c r="J83" s="10" t="s">
        <v>16</v>
      </c>
      <c r="K83" s="9"/>
      <c r="L83" s="9" t="s">
        <v>16</v>
      </c>
      <c r="M83" s="85" t="s">
        <v>16</v>
      </c>
    </row>
    <row r="84" spans="2:13" ht="15">
      <c r="B84" s="78">
        <f>IF(A84="","",VLOOKUP(A84,Entrants!$B$4:$D$102,3))</f>
      </c>
      <c r="C84" s="78">
        <v>80</v>
      </c>
      <c r="D84" s="11">
        <f>IF(A84="","",VLOOKUP(A84,Entrants!$B$4:$C$85,2))</f>
      </c>
      <c r="F84" s="81">
        <f>IF(A84="","",VLOOKUP(A84,Entrants!$B$4:$O$102,14))</f>
      </c>
      <c r="G84" s="81">
        <f t="shared" si="1"/>
      </c>
      <c r="I84" s="8">
        <v>80</v>
      </c>
      <c r="J84" s="10" t="s">
        <v>16</v>
      </c>
      <c r="K84" s="9"/>
      <c r="L84" s="9" t="s">
        <v>16</v>
      </c>
      <c r="M84" s="85" t="s">
        <v>16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</sheetData>
  <sheetProtection/>
  <mergeCells count="1">
    <mergeCell ref="J2:L2"/>
  </mergeCells>
  <printOptions/>
  <pageMargins left="0.75" right="0.75" top="0.54" bottom="0.78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AE117"/>
  <sheetViews>
    <sheetView tabSelected="1" zoomScale="83" zoomScaleNormal="83" zoomScalePageLayoutView="0" workbookViewId="0" topLeftCell="A1">
      <selection activeCell="A5" sqref="A5"/>
    </sheetView>
  </sheetViews>
  <sheetFormatPr defaultColWidth="9.140625" defaultRowHeight="12.75"/>
  <cols>
    <col min="1" max="1" width="12.7109375" style="0" customWidth="1"/>
    <col min="2" max="2" width="6.00390625" style="2" customWidth="1"/>
    <col min="3" max="3" width="5.8515625" style="2" customWidth="1"/>
    <col min="4" max="4" width="7.00390625" style="2" bestFit="1" customWidth="1"/>
    <col min="5" max="5" width="21.421875" style="0" customWidth="1"/>
    <col min="6" max="6" width="9.140625" style="2" bestFit="1" customWidth="1"/>
    <col min="7" max="7" width="0.85546875" style="0" customWidth="1"/>
    <col min="8" max="9" width="6.140625" style="12" customWidth="1"/>
    <col min="10" max="10" width="5.28125" style="12" customWidth="1"/>
    <col min="11" max="11" width="6.140625" style="12" customWidth="1"/>
    <col min="12" max="12" width="5.28125" style="12" customWidth="1"/>
    <col min="13" max="13" width="6.140625" style="12" customWidth="1"/>
    <col min="14" max="14" width="5.421875" style="12" customWidth="1"/>
    <col min="15" max="15" width="6.140625" style="12" customWidth="1"/>
    <col min="16" max="16" width="5.421875" style="12" customWidth="1"/>
    <col min="17" max="17" width="6.140625" style="12" customWidth="1"/>
    <col min="18" max="18" width="5.421875" style="12" customWidth="1"/>
    <col min="19" max="19" width="6.140625" style="12" customWidth="1"/>
    <col min="20" max="20" width="5.28125" style="12" customWidth="1"/>
    <col min="21" max="21" width="6.421875" style="12" customWidth="1"/>
    <col min="22" max="22" width="8.421875" style="2" customWidth="1"/>
    <col min="25" max="25" width="46.421875" style="0" customWidth="1"/>
    <col min="26" max="26" width="40.7109375" style="0" customWidth="1"/>
    <col min="27" max="27" width="5.8515625" style="4" bestFit="1" customWidth="1"/>
    <col min="28" max="28" width="6.57421875" style="0" bestFit="1" customWidth="1"/>
    <col min="29" max="29" width="7.140625" style="0" customWidth="1"/>
    <col min="30" max="30" width="10.8515625" style="0" customWidth="1"/>
    <col min="31" max="31" width="9.28125" style="0" customWidth="1"/>
    <col min="32" max="32" width="9.8515625" style="0" customWidth="1"/>
    <col min="33" max="33" width="10.140625" style="0" customWidth="1"/>
  </cols>
  <sheetData>
    <row r="1" spans="30:31" ht="12.75">
      <c r="AD1" s="4">
        <v>2</v>
      </c>
      <c r="AE1" t="s">
        <v>17</v>
      </c>
    </row>
    <row r="2" spans="30:31" ht="12.75">
      <c r="AD2" s="4" t="str">
        <f>INDEX(AE1:AE5,AD1)</f>
        <v>Best 5</v>
      </c>
      <c r="AE2" t="s">
        <v>18</v>
      </c>
    </row>
    <row r="3" spans="30:31" ht="12.75">
      <c r="AD3" s="4"/>
      <c r="AE3" t="s">
        <v>19</v>
      </c>
    </row>
    <row r="4" spans="30:31" ht="12.75">
      <c r="AD4" s="4"/>
      <c r="AE4" t="s">
        <v>20</v>
      </c>
    </row>
    <row r="5" spans="2:31" ht="12.75" customHeight="1">
      <c r="B5" s="36" t="s">
        <v>21</v>
      </c>
      <c r="C5" s="40" t="s">
        <v>22</v>
      </c>
      <c r="D5" s="36" t="s">
        <v>18</v>
      </c>
      <c r="E5" s="38" t="s">
        <v>12</v>
      </c>
      <c r="F5" s="40" t="s">
        <v>23</v>
      </c>
      <c r="G5" s="41"/>
      <c r="H5" s="32" t="s">
        <v>24</v>
      </c>
      <c r="I5" s="32"/>
      <c r="J5" s="32" t="s">
        <v>25</v>
      </c>
      <c r="K5" s="32"/>
      <c r="L5" s="32" t="s">
        <v>26</v>
      </c>
      <c r="M5" s="32"/>
      <c r="N5" s="32" t="s">
        <v>27</v>
      </c>
      <c r="O5" s="32"/>
      <c r="P5" s="32" t="s">
        <v>28</v>
      </c>
      <c r="Q5" s="32"/>
      <c r="R5" s="32" t="s">
        <v>29</v>
      </c>
      <c r="S5" s="32"/>
      <c r="T5" s="32" t="s">
        <v>30</v>
      </c>
      <c r="U5" s="32"/>
      <c r="V5" s="112" t="s">
        <v>31</v>
      </c>
      <c r="W5" s="34" t="s">
        <v>32</v>
      </c>
      <c r="AE5" t="s">
        <v>32</v>
      </c>
    </row>
    <row r="6" spans="2:23" ht="12.75">
      <c r="B6" s="37"/>
      <c r="C6" s="33"/>
      <c r="D6" s="37"/>
      <c r="E6" s="39"/>
      <c r="F6" s="33"/>
      <c r="G6" s="42"/>
      <c r="H6" s="17" t="s">
        <v>33</v>
      </c>
      <c r="I6" s="19" t="s">
        <v>34</v>
      </c>
      <c r="J6" s="17" t="s">
        <v>35</v>
      </c>
      <c r="K6" s="19" t="s">
        <v>34</v>
      </c>
      <c r="L6" s="17" t="s">
        <v>35</v>
      </c>
      <c r="M6" s="19" t="s">
        <v>34</v>
      </c>
      <c r="N6" s="17" t="s">
        <v>35</v>
      </c>
      <c r="O6" s="19" t="s">
        <v>34</v>
      </c>
      <c r="P6" s="17" t="s">
        <v>35</v>
      </c>
      <c r="Q6" s="19" t="s">
        <v>34</v>
      </c>
      <c r="R6" s="17" t="s">
        <v>35</v>
      </c>
      <c r="S6" s="19" t="s">
        <v>34</v>
      </c>
      <c r="T6" s="17" t="s">
        <v>35</v>
      </c>
      <c r="U6" s="19" t="s">
        <v>34</v>
      </c>
      <c r="V6" s="33"/>
      <c r="W6" s="35"/>
    </row>
    <row r="7" spans="2:28" ht="12.75">
      <c r="B7" s="43">
        <v>1</v>
      </c>
      <c r="C7" s="16">
        <f aca="true" t="shared" si="0" ref="C7:C38">H7+J7+L7+N7+P7+R7+T7</f>
        <v>178</v>
      </c>
      <c r="D7" s="16">
        <f>C7-LARGE((H7,J7,L7,N7,P7,R7,T7),1)-LARGE((H7,J7,L7,N7,P7,R7,T7),2)</f>
        <v>45</v>
      </c>
      <c r="E7" s="86" t="str">
        <f>IF(F7="","",VLOOKUP(F7,Entrants!$B$4:$C$102,2))</f>
        <v>Charlie Hedley</v>
      </c>
      <c r="F7" s="43">
        <v>516</v>
      </c>
      <c r="G7" s="15"/>
      <c r="H7" s="18">
        <v>49</v>
      </c>
      <c r="I7" s="20">
        <v>0.014247685185185186</v>
      </c>
      <c r="J7" s="18">
        <v>84</v>
      </c>
      <c r="K7" s="20"/>
      <c r="L7" s="18">
        <v>16</v>
      </c>
      <c r="M7" s="25">
        <v>0.014317129629629631</v>
      </c>
      <c r="N7" s="18">
        <v>3</v>
      </c>
      <c r="O7" s="20">
        <v>0.014016203703703704</v>
      </c>
      <c r="P7" s="18">
        <v>2</v>
      </c>
      <c r="Q7" s="20">
        <v>0.013310185185185189</v>
      </c>
      <c r="R7" s="18">
        <v>2</v>
      </c>
      <c r="S7" s="20">
        <v>0.012881944444444444</v>
      </c>
      <c r="T7" s="18">
        <v>22</v>
      </c>
      <c r="U7" s="20">
        <v>0.012997685185185183</v>
      </c>
      <c r="V7" s="61">
        <f aca="true" t="shared" si="1" ref="V7:V38">IF(AA7&gt;0,AA7,"")</f>
        <v>0.012881944444444444</v>
      </c>
      <c r="W7" s="22">
        <f aca="true" t="shared" si="2" ref="W7:W38">IF(ISNUMBER(AB7),AB7,"")</f>
        <v>0.05320601851851852</v>
      </c>
      <c r="AA7" s="4">
        <f>MIN(I7,K7,M7,O7,Q7,S7,U7)</f>
        <v>0.012881944444444444</v>
      </c>
      <c r="AB7" s="21">
        <f>SMALL((I7,K7,M7,O7,Q7,S7,U7),1)+SMALL((I7,K7,M7,O7,Q7,S7,U7),2)+SMALL((I7,K7,M7,O7,Q7,S7,U7),3)+SMALL((I7,K7,M7,O7,Q7,S7,U7),4)</f>
        <v>0.05320601851851852</v>
      </c>
    </row>
    <row r="8" spans="2:28" ht="12.75">
      <c r="B8" s="43">
        <v>2</v>
      </c>
      <c r="C8" s="16">
        <f t="shared" si="0"/>
        <v>216</v>
      </c>
      <c r="D8" s="16">
        <f>C8-LARGE((H8,J8,L8,N8,P8,R8,T8),1)-LARGE((H8,J8,L8,N8,P8,R8,T8),2)</f>
        <v>48</v>
      </c>
      <c r="E8" s="86" t="str">
        <f>IF(F8="","",VLOOKUP(F8,Entrants!$B$4:$C$102,2))</f>
        <v>Calum Storey</v>
      </c>
      <c r="F8" s="43">
        <v>522</v>
      </c>
      <c r="G8" s="15"/>
      <c r="H8" s="18">
        <v>12</v>
      </c>
      <c r="I8" s="20">
        <v>0.012314814814814815</v>
      </c>
      <c r="J8" s="18">
        <v>84</v>
      </c>
      <c r="K8" s="25"/>
      <c r="L8" s="18">
        <v>84</v>
      </c>
      <c r="M8" s="25"/>
      <c r="N8" s="18">
        <v>5</v>
      </c>
      <c r="O8" s="20">
        <v>0.012245370370370368</v>
      </c>
      <c r="P8" s="18">
        <v>5</v>
      </c>
      <c r="Q8" s="20">
        <v>0.011597222222222224</v>
      </c>
      <c r="R8" s="18">
        <v>11</v>
      </c>
      <c r="S8" s="20">
        <v>0.011435185185185184</v>
      </c>
      <c r="T8" s="18">
        <v>15</v>
      </c>
      <c r="U8" s="20">
        <v>0.011493055555555555</v>
      </c>
      <c r="V8" s="61">
        <f t="shared" si="1"/>
        <v>0.011435185185185184</v>
      </c>
      <c r="W8" s="22">
        <f t="shared" si="2"/>
        <v>0.04677083333333333</v>
      </c>
      <c r="AA8" s="4">
        <f aca="true" t="shared" si="3" ref="AA8:AA96">MIN(I8,K8,M8,O8,Q8,S8,U8)</f>
        <v>0.011435185185185184</v>
      </c>
      <c r="AB8" s="21">
        <f>SMALL((I8,K8,M8,O8,Q8,S8,U8),1)+SMALL((I8,K8,M8,O8,Q8,S8,U8),2)+SMALL((I8,K8,M8,O8,Q8,S8,U8),3)+SMALL((I8,K8,M8,O8,Q8,S8,U8),4)</f>
        <v>0.04677083333333333</v>
      </c>
    </row>
    <row r="9" spans="2:28" ht="12.75">
      <c r="B9" s="43" t="s">
        <v>188</v>
      </c>
      <c r="C9" s="16">
        <f t="shared" si="0"/>
        <v>167</v>
      </c>
      <c r="D9" s="16">
        <f>C9-LARGE((H9,J9,L9,N9,P9,R9,T9),1)-LARGE((H9,J9,L9,N9,P9,R9,T9),2)</f>
        <v>57</v>
      </c>
      <c r="E9" s="86" t="str">
        <f>IF(F9="","",VLOOKUP(F9,Entrants!$B$4:$C$102,2))</f>
        <v>Dave Roberts</v>
      </c>
      <c r="F9" s="43">
        <v>536</v>
      </c>
      <c r="G9" s="15"/>
      <c r="H9" s="18">
        <v>26</v>
      </c>
      <c r="I9" s="20">
        <v>0.011319444444444444</v>
      </c>
      <c r="J9" s="18">
        <v>3</v>
      </c>
      <c r="K9" s="20">
        <v>0.010810185185185183</v>
      </c>
      <c r="L9" s="18">
        <v>4</v>
      </c>
      <c r="M9" s="25">
        <v>0.011180555555555558</v>
      </c>
      <c r="N9" s="18">
        <v>15</v>
      </c>
      <c r="O9" s="20">
        <v>0.011331018518518518</v>
      </c>
      <c r="P9" s="18">
        <v>18</v>
      </c>
      <c r="Q9" s="20">
        <v>0.0109375</v>
      </c>
      <c r="R9" s="18">
        <v>17</v>
      </c>
      <c r="S9" s="20">
        <v>0.01082175925925926</v>
      </c>
      <c r="T9" s="18">
        <v>84</v>
      </c>
      <c r="U9" s="20"/>
      <c r="V9" s="61">
        <f t="shared" si="1"/>
        <v>0.010810185185185183</v>
      </c>
      <c r="W9" s="22">
        <f t="shared" si="2"/>
        <v>0.04375</v>
      </c>
      <c r="AA9" s="4">
        <f t="shared" si="3"/>
        <v>0.010810185185185183</v>
      </c>
      <c r="AB9" s="21">
        <f>SMALL((I9,K9,M9,O9,Q9,S9,U9),1)+SMALL((I9,K9,M9,O9,Q9,S9,U9),2)+SMALL((I9,K9,M9,O9,Q9,S9,U9),3)+SMALL((I9,K9,M9,O9,Q9,S9,U9),4)</f>
        <v>0.04375</v>
      </c>
    </row>
    <row r="10" spans="2:28" ht="12.75">
      <c r="B10" s="43" t="s">
        <v>188</v>
      </c>
      <c r="C10" s="16">
        <f t="shared" si="0"/>
        <v>170</v>
      </c>
      <c r="D10" s="16">
        <f>C10-LARGE((H10,J10,L10,N10,P10,R10,T10),1)-LARGE((H10,J10,L10,N10,P10,R10,T10),2)</f>
        <v>57</v>
      </c>
      <c r="E10" s="86" t="str">
        <f>IF(F10="","",VLOOKUP(F10,Entrants!$B$4:$C$102,2))</f>
        <v>Lois Kankowski</v>
      </c>
      <c r="F10" s="43">
        <v>520</v>
      </c>
      <c r="G10" s="15"/>
      <c r="H10" s="18">
        <v>29</v>
      </c>
      <c r="I10" s="20">
        <v>0.01309027777777778</v>
      </c>
      <c r="J10" s="18">
        <v>84</v>
      </c>
      <c r="K10" s="25"/>
      <c r="L10" s="18">
        <v>23</v>
      </c>
      <c r="M10" s="25">
        <v>0.013414351851851851</v>
      </c>
      <c r="N10" s="18">
        <v>2</v>
      </c>
      <c r="O10" s="20">
        <v>0.012812500000000001</v>
      </c>
      <c r="P10" s="18">
        <v>4</v>
      </c>
      <c r="Q10" s="20">
        <v>0.012164351851851852</v>
      </c>
      <c r="R10" s="18">
        <v>23</v>
      </c>
      <c r="S10" s="20">
        <v>0.012129629629629629</v>
      </c>
      <c r="T10" s="18">
        <v>5</v>
      </c>
      <c r="U10" s="25">
        <v>0.011979166666666666</v>
      </c>
      <c r="V10" s="61">
        <f t="shared" si="1"/>
        <v>0.011979166666666666</v>
      </c>
      <c r="W10" s="22">
        <f t="shared" si="2"/>
        <v>0.04908564814814814</v>
      </c>
      <c r="AA10" s="4">
        <f t="shared" si="3"/>
        <v>0.011979166666666666</v>
      </c>
      <c r="AB10" s="21">
        <f>SMALL((I10,K10,M10,O10,Q10,S10,U10),1)+SMALL((I10,K10,M10,O10,Q10,S10,U10),2)+SMALL((I10,K10,M10,O10,Q10,S10,U10),3)+SMALL((I10,K10,M10,O10,Q10,S10,U10),4)</f>
        <v>0.04908564814814814</v>
      </c>
    </row>
    <row r="11" spans="2:28" ht="12.75">
      <c r="B11" s="14">
        <v>5</v>
      </c>
      <c r="C11" s="16">
        <f t="shared" si="0"/>
        <v>134</v>
      </c>
      <c r="D11" s="16">
        <f>C11-LARGE((H11,J11,L11,N11,P11,R11,T11),1)-LARGE((H11,J11,L11,N11,P11,R11,T11),2)</f>
        <v>61</v>
      </c>
      <c r="E11" s="86" t="str">
        <f>IF(F11="","",VLOOKUP(F11,Entrants!$B$4:$C$102,2))</f>
        <v>Ken Turnbull</v>
      </c>
      <c r="F11" s="43">
        <v>569</v>
      </c>
      <c r="G11" s="15"/>
      <c r="H11" s="18">
        <v>8</v>
      </c>
      <c r="I11" s="20">
        <v>0.01329861111111111</v>
      </c>
      <c r="J11" s="18">
        <v>1</v>
      </c>
      <c r="K11" s="20">
        <v>0.012488425925925929</v>
      </c>
      <c r="L11" s="18">
        <v>20</v>
      </c>
      <c r="M11" s="25">
        <v>0.012974537037037038</v>
      </c>
      <c r="N11" s="18">
        <v>20</v>
      </c>
      <c r="O11" s="20">
        <v>0.013194444444444446</v>
      </c>
      <c r="P11" s="18">
        <v>12</v>
      </c>
      <c r="Q11" s="20">
        <v>0.012557870370370369</v>
      </c>
      <c r="R11" s="18">
        <v>33</v>
      </c>
      <c r="S11" s="20">
        <v>0.012592592592592593</v>
      </c>
      <c r="T11" s="18">
        <v>40</v>
      </c>
      <c r="U11" s="20">
        <v>0.013344907407407406</v>
      </c>
      <c r="V11" s="61">
        <f t="shared" si="1"/>
        <v>0.012488425925925929</v>
      </c>
      <c r="W11" s="22">
        <f t="shared" si="2"/>
        <v>0.05061342592592592</v>
      </c>
      <c r="AA11" s="4">
        <f t="shared" si="3"/>
        <v>0.012488425925925929</v>
      </c>
      <c r="AB11" s="21">
        <f>SMALL((I11,K11,M11,O11,Q11,S11,U11),1)+SMALL((I11,K11,M11,O11,Q11,S11,U11),2)+SMALL((I11,K11,M11,O11,Q11,S11,U11),3)+SMALL((I11,K11,M11,O11,Q11,S11,U11),4)</f>
        <v>0.05061342592592592</v>
      </c>
    </row>
    <row r="12" spans="2:28" ht="12.75">
      <c r="B12" s="14">
        <v>6</v>
      </c>
      <c r="C12" s="16">
        <f t="shared" si="0"/>
        <v>187</v>
      </c>
      <c r="D12" s="16">
        <f>C12-LARGE((H12,J12,L12,N12,P12,R12,T12),1)-LARGE((H12,J12,L12,N12,P12,R12,T12),2)</f>
        <v>65</v>
      </c>
      <c r="E12" s="86" t="str">
        <f>IF(F12="","",VLOOKUP(F12,Entrants!$B$4:$C$102,2))</f>
        <v>Susanne Hunter</v>
      </c>
      <c r="F12" s="43">
        <v>543</v>
      </c>
      <c r="G12" s="15"/>
      <c r="H12" s="18">
        <v>13</v>
      </c>
      <c r="I12" s="20">
        <v>0.011979166666666666</v>
      </c>
      <c r="J12" s="18">
        <v>84</v>
      </c>
      <c r="K12" s="25"/>
      <c r="L12" s="18">
        <v>7</v>
      </c>
      <c r="M12" s="25">
        <v>0.012256944444444442</v>
      </c>
      <c r="N12" s="18">
        <v>16</v>
      </c>
      <c r="O12" s="20">
        <v>0.012395833333333335</v>
      </c>
      <c r="P12" s="18">
        <v>11</v>
      </c>
      <c r="Q12" s="20">
        <v>0.011863425925925923</v>
      </c>
      <c r="R12" s="18">
        <v>38</v>
      </c>
      <c r="S12" s="20">
        <v>0.012037037037037037</v>
      </c>
      <c r="T12" s="18">
        <v>18</v>
      </c>
      <c r="U12" s="25">
        <v>0.012048611111111114</v>
      </c>
      <c r="V12" s="61">
        <f t="shared" si="1"/>
        <v>0.011863425925925923</v>
      </c>
      <c r="W12" s="22">
        <f t="shared" si="2"/>
        <v>0.04792824074074074</v>
      </c>
      <c r="AA12" s="4">
        <f t="shared" si="3"/>
        <v>0.011863425925925923</v>
      </c>
      <c r="AB12" s="21">
        <f>SMALL((I12,K12,M12,O12,Q12,S12,U12),1)+SMALL((I12,K12,M12,O12,Q12,S12,U12),2)+SMALL((I12,K12,M12,O12,Q12,S12,U12),3)+SMALL((I12,K12,M12,O12,Q12,S12,U12),4)</f>
        <v>0.04792824074074074</v>
      </c>
    </row>
    <row r="13" spans="2:28" ht="12.75">
      <c r="B13" s="14">
        <v>7</v>
      </c>
      <c r="C13" s="16">
        <f t="shared" si="0"/>
        <v>182</v>
      </c>
      <c r="D13" s="16">
        <f>C13-LARGE((H13,J13,L13,N13,P13,R13,T13),1)-LARGE((H13,J13,L13,N13,P13,R13,T13),2)</f>
        <v>65</v>
      </c>
      <c r="E13" s="86" t="str">
        <f>IF(F13="","",VLOOKUP(F13,Entrants!$B$4:$C$102,2))</f>
        <v>Tom Lemin</v>
      </c>
      <c r="F13" s="43">
        <v>547</v>
      </c>
      <c r="G13" s="15"/>
      <c r="H13" s="18">
        <v>33</v>
      </c>
      <c r="I13" s="20">
        <v>0.013715277777777776</v>
      </c>
      <c r="J13" s="18">
        <v>4</v>
      </c>
      <c r="K13" s="20">
        <v>0.013125</v>
      </c>
      <c r="L13" s="18">
        <v>27</v>
      </c>
      <c r="M13" s="25">
        <v>0.013750000000000004</v>
      </c>
      <c r="N13" s="18">
        <v>12</v>
      </c>
      <c r="O13" s="20">
        <v>0.013692129629629629</v>
      </c>
      <c r="P13" s="18">
        <v>13</v>
      </c>
      <c r="Q13" s="20">
        <v>0.013287037037037036</v>
      </c>
      <c r="R13" s="18">
        <v>9</v>
      </c>
      <c r="S13" s="20">
        <v>0.013136574074074077</v>
      </c>
      <c r="T13" s="18">
        <v>84</v>
      </c>
      <c r="U13" s="20"/>
      <c r="V13" s="61">
        <f t="shared" si="1"/>
        <v>0.013125</v>
      </c>
      <c r="W13" s="22">
        <f t="shared" si="2"/>
        <v>0.05324074074074074</v>
      </c>
      <c r="AA13" s="4">
        <f t="shared" si="3"/>
        <v>0.013125</v>
      </c>
      <c r="AB13" s="21">
        <f>SMALL((I13,K13,M13,O13,Q13,S13,U13),1)+SMALL((I13,K13,M13,O13,Q13,S13,U13),2)+SMALL((I13,K13,M13,O13,Q13,S13,U13),3)+SMALL((I13,K13,M13,O13,Q13,S13,U13),4)</f>
        <v>0.05324074074074074</v>
      </c>
    </row>
    <row r="14" spans="2:28" ht="12.75">
      <c r="B14" s="14">
        <v>8</v>
      </c>
      <c r="C14" s="16">
        <f t="shared" si="0"/>
        <v>137</v>
      </c>
      <c r="D14" s="16">
        <f>C14-LARGE((H14,J14,L14,N14,P14,R14,T14),1)-LARGE((H14,J14,L14,N14,P14,R14,T14),2)</f>
        <v>68</v>
      </c>
      <c r="E14" s="86" t="str">
        <f>IF(F14="","",VLOOKUP(F14,Entrants!$B$4:$C$102,2))</f>
        <v>Joseph Dungworth</v>
      </c>
      <c r="F14" s="43">
        <v>515</v>
      </c>
      <c r="G14" s="15"/>
      <c r="H14" s="18">
        <v>27</v>
      </c>
      <c r="I14" s="20">
        <v>0.011504629629629629</v>
      </c>
      <c r="J14" s="18">
        <v>30</v>
      </c>
      <c r="K14" s="20">
        <v>0.011967592592592592</v>
      </c>
      <c r="L14" s="18">
        <v>18</v>
      </c>
      <c r="M14" s="25">
        <v>0.011921296296296298</v>
      </c>
      <c r="N14" s="18">
        <v>9</v>
      </c>
      <c r="O14" s="20">
        <v>0.011712962962962963</v>
      </c>
      <c r="P14" s="18">
        <v>9</v>
      </c>
      <c r="Q14" s="20">
        <v>0.011307870370370371</v>
      </c>
      <c r="R14" s="18">
        <v>5</v>
      </c>
      <c r="S14" s="20">
        <v>0.010868055555555554</v>
      </c>
      <c r="T14" s="18">
        <v>39</v>
      </c>
      <c r="U14" s="20">
        <v>0.011365740740740739</v>
      </c>
      <c r="V14" s="61">
        <f t="shared" si="1"/>
        <v>0.010868055555555554</v>
      </c>
      <c r="W14" s="22">
        <f t="shared" si="2"/>
        <v>0.04504629629629629</v>
      </c>
      <c r="AA14" s="4">
        <f t="shared" si="3"/>
        <v>0.010868055555555554</v>
      </c>
      <c r="AB14" s="21">
        <f>SMALL((I14,K14,M14,O14,Q14,S14,U14),1)+SMALL((I14,K14,M14,O14,Q14,S14,U14),2)+SMALL((I14,K14,M14,O14,Q14,S14,U14),3)+SMALL((I14,K14,M14,O14,Q14,S14,U14),4)</f>
        <v>0.04504629629629629</v>
      </c>
    </row>
    <row r="15" spans="2:28" ht="12.75">
      <c r="B15" s="14">
        <v>9</v>
      </c>
      <c r="C15" s="43">
        <f t="shared" si="0"/>
        <v>189</v>
      </c>
      <c r="D15" s="16">
        <f>C15-LARGE((H15,J15,L15,N15,P15,R15,T15),1)-LARGE((H15,J15,L15,N15,P15,R15,T15),2)</f>
        <v>75</v>
      </c>
      <c r="E15" s="86" t="str">
        <f>IF(F15="","",VLOOKUP(F15,Entrants!$B$4:$C$102,2))</f>
        <v>Helen Morris</v>
      </c>
      <c r="F15" s="43">
        <v>505</v>
      </c>
      <c r="G15" s="24"/>
      <c r="H15" s="18">
        <v>17</v>
      </c>
      <c r="I15" s="20">
        <v>0.011863425925925923</v>
      </c>
      <c r="J15" s="18">
        <v>84</v>
      </c>
      <c r="K15" s="20"/>
      <c r="L15" s="18">
        <v>13</v>
      </c>
      <c r="M15" s="25">
        <v>0.012210648148148148</v>
      </c>
      <c r="N15" s="18">
        <v>10</v>
      </c>
      <c r="O15" s="20">
        <v>0.012268518518518519</v>
      </c>
      <c r="P15" s="18">
        <v>8</v>
      </c>
      <c r="Q15" s="20">
        <v>0.011817129629629629</v>
      </c>
      <c r="R15" s="18">
        <v>27</v>
      </c>
      <c r="S15" s="20">
        <v>0.011828703703703706</v>
      </c>
      <c r="T15" s="18">
        <v>30</v>
      </c>
      <c r="U15" s="20">
        <v>0.01234953703703704</v>
      </c>
      <c r="V15" s="61">
        <f t="shared" si="1"/>
        <v>0.011817129629629629</v>
      </c>
      <c r="W15" s="22">
        <f t="shared" si="2"/>
        <v>0.047719907407407405</v>
      </c>
      <c r="AA15" s="4">
        <f t="shared" si="3"/>
        <v>0.011817129629629629</v>
      </c>
      <c r="AB15" s="21">
        <f>SMALL((I15,K15,M15,O15,Q15,S15,U15),1)+SMALL((I15,K15,M15,O15,Q15,S15,U15),2)+SMALL((I15,K15,M15,O15,Q15,S15,U15),3)+SMALL((I15,K15,M15,O15,Q15,S15,U15),4)</f>
        <v>0.047719907407407405</v>
      </c>
    </row>
    <row r="16" spans="2:28" ht="12.75">
      <c r="B16" s="14">
        <v>10</v>
      </c>
      <c r="C16" s="16">
        <f t="shared" si="0"/>
        <v>145</v>
      </c>
      <c r="D16" s="16">
        <f>C16-LARGE((H16,J16,L16,N16,P16,R16,T16),1)-LARGE((H16,J16,L16,N16,P16,R16,T16),2)</f>
        <v>75</v>
      </c>
      <c r="E16" s="86" t="str">
        <f>IF(F16="","",VLOOKUP(F16,Entrants!$B$4:$C$102,2))</f>
        <v>Richard Shillinglaw</v>
      </c>
      <c r="F16" s="43">
        <v>531</v>
      </c>
      <c r="G16" s="15"/>
      <c r="H16" s="18">
        <v>44</v>
      </c>
      <c r="I16" s="20">
        <v>0.013611111111111114</v>
      </c>
      <c r="J16" s="18">
        <v>26</v>
      </c>
      <c r="K16" s="20">
        <v>0.013668981481481482</v>
      </c>
      <c r="L16" s="18">
        <v>1</v>
      </c>
      <c r="M16" s="25">
        <v>0.013356481481481481</v>
      </c>
      <c r="N16" s="18">
        <v>14</v>
      </c>
      <c r="O16" s="20">
        <v>0.013368055555555553</v>
      </c>
      <c r="P16" s="18">
        <v>10</v>
      </c>
      <c r="Q16" s="20">
        <v>0.012881944444444442</v>
      </c>
      <c r="R16" s="18">
        <v>24</v>
      </c>
      <c r="S16" s="20">
        <v>0.012824074074074075</v>
      </c>
      <c r="T16" s="18">
        <v>26</v>
      </c>
      <c r="U16" s="20">
        <v>0.013252314814814814</v>
      </c>
      <c r="V16" s="61">
        <f t="shared" si="1"/>
        <v>0.012824074074074075</v>
      </c>
      <c r="W16" s="22">
        <f t="shared" si="2"/>
        <v>0.052314814814814814</v>
      </c>
      <c r="AA16" s="4">
        <f t="shared" si="3"/>
        <v>0.012824074074074075</v>
      </c>
      <c r="AB16" s="21">
        <f>SMALL((I16,K16,M16,O16,Q16,S16,U16),1)+SMALL((I16,K16,M16,O16,Q16,S16,U16),2)+SMALL((I16,K16,M16,O16,Q16,S16,U16),3)+SMALL((I16,K16,M16,O16,Q16,S16,U16),4)</f>
        <v>0.052314814814814814</v>
      </c>
    </row>
    <row r="17" spans="2:28" ht="12.75">
      <c r="B17" s="14">
        <v>11</v>
      </c>
      <c r="C17" s="16">
        <f t="shared" si="0"/>
        <v>143</v>
      </c>
      <c r="D17" s="16">
        <f>C17-LARGE((H17,J17,L17,N17,P17,R17,T17),1)-LARGE((H17,J17,L17,N17,P17,R17,T17),2)</f>
        <v>78</v>
      </c>
      <c r="E17" s="86" t="str">
        <f>IF(F17="","",VLOOKUP(F17,Entrants!$B$4:$C$102,2))</f>
        <v>Steve Gillespie</v>
      </c>
      <c r="F17" s="43">
        <v>532</v>
      </c>
      <c r="G17" s="15"/>
      <c r="H17" s="18">
        <v>31</v>
      </c>
      <c r="I17" s="20">
        <v>0.011053240740740742</v>
      </c>
      <c r="J17" s="18">
        <v>6</v>
      </c>
      <c r="K17" s="20">
        <v>0.010624999999999999</v>
      </c>
      <c r="L17" s="18">
        <v>9</v>
      </c>
      <c r="M17" s="25">
        <v>0.0109375</v>
      </c>
      <c r="N17" s="18">
        <v>25</v>
      </c>
      <c r="O17" s="20">
        <v>0.01125</v>
      </c>
      <c r="P17" s="18">
        <v>34</v>
      </c>
      <c r="Q17" s="20">
        <v>0.010891203703703705</v>
      </c>
      <c r="R17" s="18">
        <v>15</v>
      </c>
      <c r="S17" s="20">
        <v>0.01078703703703704</v>
      </c>
      <c r="T17" s="18">
        <v>23</v>
      </c>
      <c r="U17" s="20">
        <v>0.01109953703703704</v>
      </c>
      <c r="V17" s="61">
        <f t="shared" si="1"/>
        <v>0.010624999999999999</v>
      </c>
      <c r="W17" s="22">
        <f t="shared" si="2"/>
        <v>0.043240740740740746</v>
      </c>
      <c r="AA17" s="4">
        <f t="shared" si="3"/>
        <v>0.010624999999999999</v>
      </c>
      <c r="AB17" s="21">
        <f>SMALL((I17,K17,M17,O17,Q17,S17,U17),1)+SMALL((I17,K17,M17,O17,Q17,S17,U17),2)+SMALL((I17,K17,M17,O17,Q17,S17,U17),3)+SMALL((I17,K17,M17,O17,Q17,S17,U17),4)</f>
        <v>0.043240740740740746</v>
      </c>
    </row>
    <row r="18" spans="2:28" ht="12.75">
      <c r="B18" s="14">
        <v>12</v>
      </c>
      <c r="C18" s="16">
        <f t="shared" si="0"/>
        <v>155</v>
      </c>
      <c r="D18" s="16">
        <f>C18-LARGE((H18,J18,L18,N18,P18,R18,T18),1)-LARGE((H18,J18,L18,N18,P18,R18,T18),2)</f>
        <v>80</v>
      </c>
      <c r="E18" s="86" t="str">
        <f>IF(F18="","",VLOOKUP(F18,Entrants!$B$4:$C$102,2))</f>
        <v>Ian Baxter</v>
      </c>
      <c r="F18" s="43">
        <v>530</v>
      </c>
      <c r="G18" s="15"/>
      <c r="H18" s="18">
        <v>37</v>
      </c>
      <c r="I18" s="20">
        <v>0.011574074074074073</v>
      </c>
      <c r="J18" s="18">
        <v>18</v>
      </c>
      <c r="K18" s="20">
        <v>0.011273148148148147</v>
      </c>
      <c r="L18" s="18">
        <v>29</v>
      </c>
      <c r="M18" s="25">
        <v>0.011875</v>
      </c>
      <c r="N18" s="18">
        <v>7</v>
      </c>
      <c r="O18" s="20">
        <v>0.011388888888888886</v>
      </c>
      <c r="P18" s="18">
        <v>38</v>
      </c>
      <c r="Q18" s="20">
        <v>0.011342592592592592</v>
      </c>
      <c r="R18" s="18">
        <v>16</v>
      </c>
      <c r="S18" s="20">
        <v>0.011157407407407408</v>
      </c>
      <c r="T18" s="18">
        <v>10</v>
      </c>
      <c r="U18" s="20">
        <v>0.011203703703703705</v>
      </c>
      <c r="V18" s="61">
        <f t="shared" si="1"/>
        <v>0.011157407407407408</v>
      </c>
      <c r="W18" s="22">
        <f t="shared" si="2"/>
        <v>0.04497685185185185</v>
      </c>
      <c r="AA18" s="4">
        <f t="shared" si="3"/>
        <v>0.011157407407407408</v>
      </c>
      <c r="AB18" s="21">
        <f>SMALL((I18,K18,M18,O18,Q18,S18,U18),1)+SMALL((I18,K18,M18,O18,Q18,S18,U18),2)+SMALL((I18,K18,M18,O18,Q18,S18,U18),3)+SMALL((I18,K18,M18,O18,Q18,S18,U18),4)</f>
        <v>0.04497685185185185</v>
      </c>
    </row>
    <row r="19" spans="2:28" ht="12.75">
      <c r="B19" s="14">
        <v>13</v>
      </c>
      <c r="C19" s="16">
        <f t="shared" si="0"/>
        <v>161</v>
      </c>
      <c r="D19" s="16">
        <f>C19-LARGE((H19,J19,L19,N19,P19,R19,T19),1)-LARGE((H19,J19,L19,N19,P19,R19,T19),2)</f>
        <v>80</v>
      </c>
      <c r="E19" s="86" t="str">
        <f>IF(F19="","",VLOOKUP(F19,Entrants!$B$4:$C$102,2))</f>
        <v>Peter Holmback</v>
      </c>
      <c r="F19" s="43">
        <v>561</v>
      </c>
      <c r="G19" s="15"/>
      <c r="H19" s="18">
        <v>16</v>
      </c>
      <c r="I19" s="20">
        <v>0.010624999999999999</v>
      </c>
      <c r="J19" s="18">
        <v>16</v>
      </c>
      <c r="K19" s="20">
        <v>0.01034722222222222</v>
      </c>
      <c r="L19" s="18">
        <v>15</v>
      </c>
      <c r="M19" s="25">
        <v>0.010671296296296297</v>
      </c>
      <c r="N19" s="18">
        <v>23</v>
      </c>
      <c r="O19" s="20">
        <v>0.010844907407407407</v>
      </c>
      <c r="P19" s="18">
        <v>40</v>
      </c>
      <c r="Q19" s="20">
        <v>0.010706018518518517</v>
      </c>
      <c r="R19" s="18">
        <v>10</v>
      </c>
      <c r="S19" s="20">
        <v>0.010381944444444444</v>
      </c>
      <c r="T19" s="18">
        <v>41</v>
      </c>
      <c r="U19" s="20">
        <v>0.011157407407407408</v>
      </c>
      <c r="V19" s="61">
        <f t="shared" si="1"/>
        <v>0.01034722222222222</v>
      </c>
      <c r="W19" s="22">
        <f t="shared" si="2"/>
        <v>0.04202546296296296</v>
      </c>
      <c r="AA19" s="4">
        <f t="shared" si="3"/>
        <v>0.01034722222222222</v>
      </c>
      <c r="AB19" s="21">
        <f>SMALL((I19,K19,M19,O19,Q19,S19,U19),1)+SMALL((I19,K19,M19,O19,Q19,S19,U19),2)+SMALL((I19,K19,M19,O19,Q19,S19,U19),3)+SMALL((I19,K19,M19,O19,Q19,S19,U19),4)</f>
        <v>0.04202546296296296</v>
      </c>
    </row>
    <row r="20" spans="2:28" ht="12.75">
      <c r="B20" s="14">
        <v>14</v>
      </c>
      <c r="C20" s="16">
        <f t="shared" si="0"/>
        <v>132</v>
      </c>
      <c r="D20" s="16">
        <f>C20-LARGE((H20,J20,L20,N20,P20,R20,T20),1)-LARGE((H20,J20,L20,N20,P20,R20,T20),2)</f>
        <v>81</v>
      </c>
      <c r="E20" s="86" t="str">
        <f>IF(F20="","",VLOOKUP(F20,Entrants!$B$4:$C$102,2))</f>
        <v>Terry Mcabe</v>
      </c>
      <c r="F20" s="43">
        <v>571</v>
      </c>
      <c r="G20" s="15"/>
      <c r="H20" s="18">
        <v>15</v>
      </c>
      <c r="I20" s="20">
        <v>0.011828703703703706</v>
      </c>
      <c r="J20" s="18">
        <v>19</v>
      </c>
      <c r="K20" s="20">
        <v>0.011793981481481482</v>
      </c>
      <c r="L20" s="18">
        <v>26</v>
      </c>
      <c r="M20" s="25">
        <v>0.01230324074074074</v>
      </c>
      <c r="N20" s="18">
        <v>18</v>
      </c>
      <c r="O20" s="20">
        <v>0.012280092592592592</v>
      </c>
      <c r="P20" s="18">
        <v>7</v>
      </c>
      <c r="Q20" s="20">
        <v>0.011631944444444445</v>
      </c>
      <c r="R20" s="18">
        <v>22</v>
      </c>
      <c r="S20" s="20">
        <v>0.01159722222222222</v>
      </c>
      <c r="T20" s="18">
        <v>25</v>
      </c>
      <c r="U20" s="20">
        <v>0.01201388888888889</v>
      </c>
      <c r="V20" s="61">
        <f t="shared" si="1"/>
        <v>0.01159722222222222</v>
      </c>
      <c r="W20" s="22">
        <f t="shared" si="2"/>
        <v>0.04685185185185185</v>
      </c>
      <c r="AA20" s="4">
        <f t="shared" si="3"/>
        <v>0.01159722222222222</v>
      </c>
      <c r="AB20" s="21">
        <f>SMALL((I20,K20,M20,O20,Q20,S20,U20),1)+SMALL((I20,K20,M20,O20,Q20,S20,U20),2)+SMALL((I20,K20,M20,O20,Q20,S20,U20),3)+SMALL((I20,K20,M20,O20,Q20,S20,U20),4)</f>
        <v>0.04685185185185185</v>
      </c>
    </row>
    <row r="21" spans="2:28" ht="12.75">
      <c r="B21" s="14">
        <v>15</v>
      </c>
      <c r="C21" s="16">
        <f t="shared" si="0"/>
        <v>211</v>
      </c>
      <c r="D21" s="16">
        <f>C21-LARGE((H21,J21,L21,N21,P21,R21,T21),1)-LARGE((H21,J21,L21,N21,P21,R21,T21),2)</f>
        <v>82</v>
      </c>
      <c r="E21" s="86" t="str">
        <f>IF(F21="","",VLOOKUP(F21,Entrants!$B$4:$C$102,2))</f>
        <v>Julie Lemin</v>
      </c>
      <c r="F21" s="43">
        <v>580</v>
      </c>
      <c r="G21" s="15"/>
      <c r="H21" s="18">
        <v>84</v>
      </c>
      <c r="I21" s="20"/>
      <c r="J21" s="18">
        <v>12</v>
      </c>
      <c r="K21" s="20">
        <v>0.013043981481481485</v>
      </c>
      <c r="L21" s="18">
        <v>21</v>
      </c>
      <c r="M21" s="25">
        <v>0.013541666666666665</v>
      </c>
      <c r="N21" s="18">
        <v>30</v>
      </c>
      <c r="O21" s="20">
        <v>0.01391203703703704</v>
      </c>
      <c r="P21" s="18">
        <v>45</v>
      </c>
      <c r="Q21" s="20">
        <v>0.01391203703703704</v>
      </c>
      <c r="R21" s="18">
        <v>12</v>
      </c>
      <c r="S21" s="20">
        <v>0.013518518518518518</v>
      </c>
      <c r="T21" s="18">
        <v>7</v>
      </c>
      <c r="U21" s="20">
        <v>0.01329861111111111</v>
      </c>
      <c r="V21" s="61">
        <f t="shared" si="1"/>
        <v>0.013043981481481485</v>
      </c>
      <c r="W21" s="22">
        <f t="shared" si="2"/>
        <v>0.05340277777777778</v>
      </c>
      <c r="AA21" s="4">
        <f t="shared" si="3"/>
        <v>0.013043981481481485</v>
      </c>
      <c r="AB21" s="21">
        <f>SMALL((I21,K21,M21,O21,Q21,S21,U21),1)+SMALL((I21,K21,M21,O21,Q21,S21,U21),2)+SMALL((I21,K21,M21,O21,Q21,S21,U21),3)+SMALL((I21,K21,M21,O21,Q21,S21,U21),4)</f>
        <v>0.05340277777777778</v>
      </c>
    </row>
    <row r="22" spans="2:28" ht="12.75">
      <c r="B22" s="14">
        <v>16</v>
      </c>
      <c r="C22" s="16">
        <f t="shared" si="0"/>
        <v>222</v>
      </c>
      <c r="D22" s="16">
        <f>C22-LARGE((H22,J22,L22,N22,P22,R22,T22),1)-LARGE((H22,J22,L22,N22,P22,R22,T22),2)</f>
        <v>85</v>
      </c>
      <c r="E22" s="86" t="str">
        <f>IF(F22="","",VLOOKUP(F22,Entrants!$B$4:$C$102,2))</f>
        <v>Charlotte Ramsay</v>
      </c>
      <c r="F22" s="43">
        <v>512</v>
      </c>
      <c r="G22" s="15"/>
      <c r="H22" s="18">
        <v>53</v>
      </c>
      <c r="I22" s="20">
        <v>0.012881944444444446</v>
      </c>
      <c r="J22" s="18">
        <v>33</v>
      </c>
      <c r="K22" s="20">
        <v>0.013263888888888888</v>
      </c>
      <c r="L22" s="18">
        <v>5</v>
      </c>
      <c r="M22" s="25">
        <v>0.012581018518518521</v>
      </c>
      <c r="N22" s="18">
        <v>38</v>
      </c>
      <c r="O22" s="20">
        <v>0.013217592592592593</v>
      </c>
      <c r="P22" s="18">
        <v>3</v>
      </c>
      <c r="Q22" s="20">
        <v>0.011944444444444442</v>
      </c>
      <c r="R22" s="18">
        <v>6</v>
      </c>
      <c r="S22" s="20">
        <v>0.011678240740740739</v>
      </c>
      <c r="T22" s="18">
        <v>84</v>
      </c>
      <c r="U22" s="20"/>
      <c r="V22" s="61">
        <f t="shared" si="1"/>
        <v>0.011678240740740739</v>
      </c>
      <c r="W22" s="22">
        <f t="shared" si="2"/>
        <v>0.04908564814814815</v>
      </c>
      <c r="AA22" s="4">
        <f t="shared" si="3"/>
        <v>0.011678240740740739</v>
      </c>
      <c r="AB22" s="21">
        <f>SMALL((I22,K22,M22,O22,Q22,S22,U22),1)+SMALL((I22,K22,M22,O22,Q22,S22,U22),2)+SMALL((I22,K22,M22,O22,Q22,S22,U22),3)+SMALL((I22,K22,M22,O22,Q22,S22,U22),4)</f>
        <v>0.04908564814814815</v>
      </c>
    </row>
    <row r="23" spans="2:28" ht="12.75">
      <c r="B23" s="14">
        <v>17</v>
      </c>
      <c r="C23" s="16">
        <f t="shared" si="0"/>
        <v>228</v>
      </c>
      <c r="D23" s="16">
        <f>C23-LARGE((H23,J23,L23,N23,P23,R23,T23),1)-LARGE((H23,J23,L23,N23,P23,R23,T23),2)</f>
        <v>85</v>
      </c>
      <c r="E23" s="86" t="str">
        <f>IF(F23="","",VLOOKUP(F23,Entrants!$B$4:$C$102,2))</f>
        <v>Emma Freeman</v>
      </c>
      <c r="F23" s="43">
        <v>540</v>
      </c>
      <c r="G23" s="15"/>
      <c r="H23" s="18">
        <v>59</v>
      </c>
      <c r="I23" s="20">
        <v>0.014178240740740741</v>
      </c>
      <c r="J23" s="18">
        <v>84</v>
      </c>
      <c r="K23" s="20"/>
      <c r="L23" s="18">
        <v>37</v>
      </c>
      <c r="M23" s="25">
        <v>0.01431712962962963</v>
      </c>
      <c r="N23" s="18">
        <v>4</v>
      </c>
      <c r="O23" s="20">
        <v>0.013715277777777778</v>
      </c>
      <c r="P23" s="18">
        <v>19</v>
      </c>
      <c r="Q23" s="20">
        <v>0.013391203703703706</v>
      </c>
      <c r="R23" s="18">
        <v>1</v>
      </c>
      <c r="S23" s="20">
        <v>0.012719907407407407</v>
      </c>
      <c r="T23" s="18">
        <v>24</v>
      </c>
      <c r="U23" s="20">
        <v>0.013043981481481485</v>
      </c>
      <c r="V23" s="61">
        <f t="shared" si="1"/>
        <v>0.012719907407407407</v>
      </c>
      <c r="W23" s="22">
        <f t="shared" si="2"/>
        <v>0.05287037037037037</v>
      </c>
      <c r="AA23" s="4">
        <f t="shared" si="3"/>
        <v>0.012719907407407407</v>
      </c>
      <c r="AB23" s="21">
        <f>SMALL((I23,K23,M23,O23,Q23,S23,U23),1)+SMALL((I23,K23,M23,O23,Q23,S23,U23),2)+SMALL((I23,K23,M23,O23,Q23,S23,U23),3)+SMALL((I23,K23,M23,O23,Q23,S23,U23),4)</f>
        <v>0.05287037037037037</v>
      </c>
    </row>
    <row r="24" spans="2:28" ht="12.75">
      <c r="B24" s="14">
        <v>18</v>
      </c>
      <c r="C24" s="16">
        <f t="shared" si="0"/>
        <v>199</v>
      </c>
      <c r="D24" s="16">
        <f>C24-LARGE((H24,J24,L24,N24,P24,R24,T24),1)-LARGE((H24,J24,L24,N24,P24,R24,T24),2)</f>
        <v>86</v>
      </c>
      <c r="E24" s="86" t="str">
        <f>IF(F24="","",VLOOKUP(F24,Entrants!$B$4:$C$102,2))</f>
        <v>Steve Cairns</v>
      </c>
      <c r="F24" s="43">
        <v>551</v>
      </c>
      <c r="G24" s="15"/>
      <c r="H24" s="18">
        <v>3</v>
      </c>
      <c r="I24" s="20">
        <v>0.011319444444444444</v>
      </c>
      <c r="J24" s="18">
        <v>84</v>
      </c>
      <c r="K24" s="25"/>
      <c r="L24" s="18">
        <v>14</v>
      </c>
      <c r="M24" s="25">
        <v>0.011180555555555558</v>
      </c>
      <c r="N24" s="18">
        <v>27</v>
      </c>
      <c r="O24" s="20">
        <v>0.011435185185185184</v>
      </c>
      <c r="P24" s="18">
        <v>29</v>
      </c>
      <c r="Q24" s="20">
        <v>0.010972222222222223</v>
      </c>
      <c r="R24" s="18">
        <v>29</v>
      </c>
      <c r="S24" s="20">
        <v>0.01099537037037037</v>
      </c>
      <c r="T24" s="18">
        <v>13</v>
      </c>
      <c r="U24" s="25">
        <v>0.011099537037037036</v>
      </c>
      <c r="V24" s="61">
        <f t="shared" si="1"/>
        <v>0.010972222222222223</v>
      </c>
      <c r="W24" s="22">
        <f t="shared" si="2"/>
        <v>0.04424768518518518</v>
      </c>
      <c r="AA24" s="4">
        <f t="shared" si="3"/>
        <v>0.010972222222222223</v>
      </c>
      <c r="AB24" s="21">
        <f>SMALL((I24,K24,M24,O24,Q24,S24,U24),1)+SMALL((I24,K24,M24,O24,Q24,S24,U24),2)+SMALL((I24,K24,M24,O24,Q24,S24,U24),3)+SMALL((I24,K24,M24,O24,Q24,S24,U24),4)</f>
        <v>0.04424768518518518</v>
      </c>
    </row>
    <row r="25" spans="2:28" ht="12.75">
      <c r="B25" s="14">
        <v>19</v>
      </c>
      <c r="C25" s="16">
        <f t="shared" si="0"/>
        <v>255</v>
      </c>
      <c r="D25" s="16">
        <f>C25-LARGE((H25,J25,L25,N25,P25,R25,T25),1)-LARGE((H25,J25,L25,N25,P25,R25,T25),2)</f>
        <v>87</v>
      </c>
      <c r="E25" s="86" t="str">
        <f>IF(F25="","",VLOOKUP(F25,Entrants!$B$4:$C$102,2))</f>
        <v>Davina Lonsdale</v>
      </c>
      <c r="F25" s="43">
        <v>528</v>
      </c>
      <c r="G25" s="15"/>
      <c r="H25" s="18">
        <v>23</v>
      </c>
      <c r="I25" s="20">
        <v>0.013680555555555557</v>
      </c>
      <c r="J25" s="18">
        <v>84</v>
      </c>
      <c r="K25" s="25"/>
      <c r="L25" s="18">
        <v>84</v>
      </c>
      <c r="M25" s="25"/>
      <c r="N25" s="18">
        <v>32</v>
      </c>
      <c r="O25" s="20">
        <v>0.014467592592592594</v>
      </c>
      <c r="P25" s="18">
        <v>6</v>
      </c>
      <c r="Q25" s="20">
        <v>0.013530092592592594</v>
      </c>
      <c r="R25" s="18">
        <v>14</v>
      </c>
      <c r="S25" s="20">
        <v>0.013379629629629628</v>
      </c>
      <c r="T25" s="18">
        <v>12</v>
      </c>
      <c r="U25" s="25">
        <v>0.013495370370370371</v>
      </c>
      <c r="V25" s="61">
        <f t="shared" si="1"/>
        <v>0.013379629629629628</v>
      </c>
      <c r="W25" s="22">
        <f t="shared" si="2"/>
        <v>0.05408564814814815</v>
      </c>
      <c r="AA25" s="4">
        <f t="shared" si="3"/>
        <v>0.013379629629629628</v>
      </c>
      <c r="AB25" s="21">
        <f>SMALL((I25,K25,M25,O25,Q25,S25,U25),1)+SMALL((I25,K25,M25,O25,Q25,S25,U25),2)+SMALL((I25,K25,M25,O25,Q25,S25,U25),3)+SMALL((I25,K25,M25,O25,Q25,S25,U25),4)</f>
        <v>0.05408564814814815</v>
      </c>
    </row>
    <row r="26" spans="2:28" ht="12.75">
      <c r="B26" s="14">
        <v>20</v>
      </c>
      <c r="C26" s="16">
        <f t="shared" si="0"/>
        <v>207</v>
      </c>
      <c r="D26" s="16">
        <f>C26-LARGE((H26,J26,L26,N26,P26,R26,T26),1)-LARGE((H26,J26,L26,N26,P26,R26,T26),2)</f>
        <v>89</v>
      </c>
      <c r="E26" s="86" t="str">
        <f>IF(F26="","",VLOOKUP(F26,Entrants!$B$4:$C$102,2))</f>
        <v>Martin Gaughan</v>
      </c>
      <c r="F26" s="43">
        <v>562</v>
      </c>
      <c r="G26" s="15"/>
      <c r="H26" s="18">
        <v>9</v>
      </c>
      <c r="I26" s="20">
        <v>0.010185185185185186</v>
      </c>
      <c r="J26" s="18">
        <v>24</v>
      </c>
      <c r="K26" s="20">
        <v>0.010462962962962962</v>
      </c>
      <c r="L26" s="18">
        <v>8</v>
      </c>
      <c r="M26" s="25">
        <v>0.01040509259259259</v>
      </c>
      <c r="N26" s="18">
        <v>17</v>
      </c>
      <c r="O26" s="20">
        <v>0.01050925925925926</v>
      </c>
      <c r="P26" s="18">
        <v>31</v>
      </c>
      <c r="Q26" s="20">
        <v>0.010289351851851852</v>
      </c>
      <c r="R26" s="18">
        <v>34</v>
      </c>
      <c r="S26" s="20">
        <v>0.010347222222222223</v>
      </c>
      <c r="T26" s="18">
        <v>84</v>
      </c>
      <c r="U26" s="20"/>
      <c r="V26" s="61">
        <f t="shared" si="1"/>
        <v>0.010185185185185186</v>
      </c>
      <c r="W26" s="22">
        <f t="shared" si="2"/>
        <v>0.04122685185185185</v>
      </c>
      <c r="AA26" s="4">
        <f t="shared" si="3"/>
        <v>0.010185185185185186</v>
      </c>
      <c r="AB26" s="21">
        <f>SMALL((I26,K26,M26,O26,Q26,S26,U26),1)+SMALL((I26,K26,M26,O26,Q26,S26,U26),2)+SMALL((I26,K26,M26,O26,Q26,S26,U26),3)+SMALL((I26,K26,M26,O26,Q26,S26,U26),4)</f>
        <v>0.04122685185185185</v>
      </c>
    </row>
    <row r="27" spans="2:28" ht="12.75">
      <c r="B27" s="14">
        <v>21</v>
      </c>
      <c r="C27" s="43">
        <f t="shared" si="0"/>
        <v>164</v>
      </c>
      <c r="D27" s="16">
        <f>C27-LARGE((H27,J27,L27,N27,P27,R27,T27),1)-LARGE((H27,J27,L27,N27,P27,R27,T27),2)</f>
        <v>90</v>
      </c>
      <c r="E27" s="86" t="str">
        <f>IF(F27="","",VLOOKUP(F27,Entrants!$B$4:$C$102,2))</f>
        <v>Ralph Dickinson</v>
      </c>
      <c r="F27" s="43">
        <v>504</v>
      </c>
      <c r="G27" s="24"/>
      <c r="H27" s="18">
        <v>20</v>
      </c>
      <c r="I27" s="20">
        <v>0.012060185185185184</v>
      </c>
      <c r="J27" s="18">
        <v>5</v>
      </c>
      <c r="K27" s="20">
        <v>0.011817129629629629</v>
      </c>
      <c r="L27" s="18">
        <v>31</v>
      </c>
      <c r="M27" s="25">
        <v>0.012627314814814813</v>
      </c>
      <c r="N27" s="18">
        <v>37</v>
      </c>
      <c r="O27" s="20">
        <v>0.012824074074074071</v>
      </c>
      <c r="P27" s="18">
        <v>37</v>
      </c>
      <c r="Q27" s="20">
        <v>0.012372685185185184</v>
      </c>
      <c r="R27" s="18">
        <v>25</v>
      </c>
      <c r="S27" s="20">
        <v>0.012314814814814813</v>
      </c>
      <c r="T27" s="18">
        <v>9</v>
      </c>
      <c r="U27" s="20">
        <v>0.012418981481481482</v>
      </c>
      <c r="V27" s="61">
        <f t="shared" si="1"/>
        <v>0.011817129629629629</v>
      </c>
      <c r="W27" s="22">
        <f t="shared" si="2"/>
        <v>0.04856481481481481</v>
      </c>
      <c r="AA27" s="4">
        <f t="shared" si="3"/>
        <v>0.011817129629629629</v>
      </c>
      <c r="AB27" s="21">
        <f>SMALL((I27,K27,M27,O27,Q27,S27,U27),1)+SMALL((I27,K27,M27,O27,Q27,S27,U27),2)+SMALL((I27,K27,M27,O27,Q27,S27,U27),3)+SMALL((I27,K27,M27,O27,Q27,S27,U27),4)</f>
        <v>0.04856481481481481</v>
      </c>
    </row>
    <row r="28" spans="2:28" ht="12.75">
      <c r="B28" s="14">
        <v>22</v>
      </c>
      <c r="C28" s="16">
        <f t="shared" si="0"/>
        <v>215</v>
      </c>
      <c r="D28" s="16">
        <f>C28-LARGE((H28,J28,L28,N28,P28,R28,T28),1)-LARGE((H28,J28,L28,N28,P28,R28,T28),2)</f>
        <v>91</v>
      </c>
      <c r="E28" s="86" t="str">
        <f>IF(F28="","",VLOOKUP(F28,Entrants!$B$4:$C$102,2))</f>
        <v>Dawn Palmer</v>
      </c>
      <c r="F28" s="43">
        <v>549</v>
      </c>
      <c r="G28" s="15"/>
      <c r="H28" s="18">
        <v>21</v>
      </c>
      <c r="I28" s="20">
        <v>0.012245370370370368</v>
      </c>
      <c r="J28" s="18">
        <v>9</v>
      </c>
      <c r="K28" s="25">
        <v>0.012094907407407408</v>
      </c>
      <c r="L28" s="18">
        <v>22</v>
      </c>
      <c r="M28" s="25">
        <v>0.012708333333333332</v>
      </c>
      <c r="N28" s="18">
        <v>22</v>
      </c>
      <c r="O28" s="20">
        <v>0.012743055555555556</v>
      </c>
      <c r="P28" s="18">
        <v>84</v>
      </c>
      <c r="Q28" s="20"/>
      <c r="R28" s="18">
        <v>40</v>
      </c>
      <c r="S28" s="20">
        <v>0.012638888888888887</v>
      </c>
      <c r="T28" s="18">
        <v>17</v>
      </c>
      <c r="U28" s="20">
        <v>0.012557870370370369</v>
      </c>
      <c r="V28" s="61">
        <f t="shared" si="1"/>
        <v>0.012094907407407408</v>
      </c>
      <c r="W28" s="22">
        <f t="shared" si="2"/>
        <v>0.04953703703703703</v>
      </c>
      <c r="AA28" s="4">
        <f t="shared" si="3"/>
        <v>0.012094907407407408</v>
      </c>
      <c r="AB28" s="21">
        <f>SMALL((I28,K28,M28,O28,Q28,S28,U28),1)+SMALL((I28,K28,M28,O28,Q28,S28,U28),2)+SMALL((I28,K28,M28,O28,Q28,S28,U28),3)+SMALL((I28,K28,M28,O28,Q28,S28,U28),4)</f>
        <v>0.04953703703703703</v>
      </c>
    </row>
    <row r="29" spans="2:28" ht="12.75">
      <c r="B29" s="14">
        <v>23</v>
      </c>
      <c r="C29" s="16">
        <f t="shared" si="0"/>
        <v>175</v>
      </c>
      <c r="D29" s="16">
        <f>C29-LARGE((H29,J29,L29,N29,P29,R29,T29),1)-LARGE((H29,J29,L29,N29,P29,R29,T29),2)</f>
        <v>92</v>
      </c>
      <c r="E29" s="86" t="str">
        <f>IF(F29="","",VLOOKUP(F29,Entrants!$B$4:$C$102,2))</f>
        <v>Phillippa Baxter</v>
      </c>
      <c r="F29" s="43">
        <v>550</v>
      </c>
      <c r="G29" s="15"/>
      <c r="H29" s="18">
        <v>2</v>
      </c>
      <c r="I29" s="20">
        <v>0.01287037037037037</v>
      </c>
      <c r="J29" s="18">
        <v>17</v>
      </c>
      <c r="K29" s="20">
        <v>0.012650462962962964</v>
      </c>
      <c r="L29" s="18">
        <v>10</v>
      </c>
      <c r="M29" s="25">
        <v>0.012870370370370372</v>
      </c>
      <c r="N29" s="18">
        <v>42</v>
      </c>
      <c r="O29" s="20">
        <v>0.013750000000000002</v>
      </c>
      <c r="P29" s="18">
        <v>35</v>
      </c>
      <c r="Q29" s="20">
        <v>0.013032407407407406</v>
      </c>
      <c r="R29" s="18">
        <v>41</v>
      </c>
      <c r="S29" s="20">
        <v>0.013182870370370373</v>
      </c>
      <c r="T29" s="18">
        <v>28</v>
      </c>
      <c r="U29" s="20">
        <v>0.013287037037037038</v>
      </c>
      <c r="V29" s="61">
        <f t="shared" si="1"/>
        <v>0.012650462962962964</v>
      </c>
      <c r="W29" s="22">
        <f t="shared" si="2"/>
        <v>0.051423611111111114</v>
      </c>
      <c r="AA29" s="4">
        <f t="shared" si="3"/>
        <v>0.012650462962962964</v>
      </c>
      <c r="AB29" s="21">
        <f>SMALL((I29,K29,M29,O29,Q29,S29,U29),1)+SMALL((I29,K29,M29,O29,Q29,S29,U29),2)+SMALL((I29,K29,M29,O29,Q29,S29,U29),3)+SMALL((I29,K29,M29,O29,Q29,S29,U29),4)</f>
        <v>0.051423611111111114</v>
      </c>
    </row>
    <row r="30" spans="2:28" ht="12.75">
      <c r="B30" s="14">
        <v>24</v>
      </c>
      <c r="C30" s="23">
        <f t="shared" si="0"/>
        <v>216</v>
      </c>
      <c r="D30" s="16">
        <f>C30-LARGE((H30,J30,L30,N30,P30,R30,T30),1)-LARGE((H30,J30,L30,N30,P30,R30,T30),2)</f>
        <v>96</v>
      </c>
      <c r="E30" s="86" t="str">
        <f>IF(F30="","",VLOOKUP(F30,Entrants!$B$4:$C$102,2))</f>
        <v>Dave Swalwell</v>
      </c>
      <c r="F30" s="43">
        <v>519</v>
      </c>
      <c r="G30" s="24"/>
      <c r="H30" s="18">
        <v>34</v>
      </c>
      <c r="I30" s="20">
        <v>0.01216435185185185</v>
      </c>
      <c r="J30" s="18">
        <v>8</v>
      </c>
      <c r="K30" s="20">
        <v>0.011886574074074074</v>
      </c>
      <c r="L30" s="18">
        <v>84</v>
      </c>
      <c r="M30" s="25"/>
      <c r="N30" s="18">
        <v>35</v>
      </c>
      <c r="O30" s="20">
        <v>0.012800925925925924</v>
      </c>
      <c r="P30" s="18">
        <v>36</v>
      </c>
      <c r="Q30" s="20">
        <v>0.012349537037037037</v>
      </c>
      <c r="R30" s="18">
        <v>8</v>
      </c>
      <c r="S30" s="20">
        <v>0.012071759259259258</v>
      </c>
      <c r="T30" s="18">
        <v>11</v>
      </c>
      <c r="U30" s="20">
        <v>0.012094907407407408</v>
      </c>
      <c r="V30" s="61">
        <f t="shared" si="1"/>
        <v>0.011886574074074074</v>
      </c>
      <c r="W30" s="22">
        <f t="shared" si="2"/>
        <v>0.04821759259259259</v>
      </c>
      <c r="AA30" s="4">
        <f t="shared" si="3"/>
        <v>0.011886574074074074</v>
      </c>
      <c r="AB30" s="21">
        <f>SMALL((I30,K30,M30,O30,Q30,S30,U30),1)+SMALL((I30,K30,M30,O30,Q30,S30,U30),2)+SMALL((I30,K30,M30,O30,Q30,S30,U30),3)+SMALL((I30,K30,M30,O30,Q30,S30,U30),4)</f>
        <v>0.04821759259259259</v>
      </c>
    </row>
    <row r="31" spans="2:28" ht="12.75">
      <c r="B31" s="14">
        <v>25</v>
      </c>
      <c r="C31" s="16">
        <f t="shared" si="0"/>
        <v>186</v>
      </c>
      <c r="D31" s="16">
        <f>C31-LARGE((H31,J31,L31,N31,P31,R31,T31),1)-LARGE((H31,J31,L31,N31,P31,R31,T31),2)</f>
        <v>98</v>
      </c>
      <c r="E31" s="86" t="str">
        <f>IF(F31="","",VLOOKUP(F31,Entrants!$B$4:$C$102,2))</f>
        <v>Dave Bradley</v>
      </c>
      <c r="F31" s="43">
        <v>535</v>
      </c>
      <c r="G31" s="15"/>
      <c r="H31" s="18">
        <v>55</v>
      </c>
      <c r="I31" s="20">
        <v>0.012233796296296295</v>
      </c>
      <c r="J31" s="18">
        <v>20</v>
      </c>
      <c r="K31" s="25">
        <v>0.011365740740740742</v>
      </c>
      <c r="L31" s="18">
        <v>33</v>
      </c>
      <c r="M31" s="25">
        <v>0.012245370370370368</v>
      </c>
      <c r="N31" s="18">
        <v>21</v>
      </c>
      <c r="O31" s="20">
        <v>0.012002314814814816</v>
      </c>
      <c r="P31" s="18">
        <v>15</v>
      </c>
      <c r="Q31" s="20">
        <v>0.01142361111111111</v>
      </c>
      <c r="R31" s="18">
        <v>21</v>
      </c>
      <c r="S31" s="20">
        <v>0.011412037037037037</v>
      </c>
      <c r="T31" s="18">
        <v>21</v>
      </c>
      <c r="U31" s="20">
        <v>0.011747685185185184</v>
      </c>
      <c r="V31" s="61">
        <f t="shared" si="1"/>
        <v>0.011365740740740742</v>
      </c>
      <c r="W31" s="22">
        <f t="shared" si="2"/>
        <v>0.04594907407407407</v>
      </c>
      <c r="AA31" s="4">
        <f t="shared" si="3"/>
        <v>0.011365740740740742</v>
      </c>
      <c r="AB31" s="21">
        <f>SMALL((I31,K31,M31,O31,Q31,S31,U31),1)+SMALL((I31,K31,M31,O31,Q31,S31,U31),2)+SMALL((I31,K31,M31,O31,Q31,S31,U31),3)+SMALL((I31,K31,M31,O31,Q31,S31,U31),4)</f>
        <v>0.04594907407407407</v>
      </c>
    </row>
    <row r="32" spans="2:28" ht="12.75">
      <c r="B32" s="14">
        <v>26</v>
      </c>
      <c r="C32" s="23">
        <f t="shared" si="0"/>
        <v>229</v>
      </c>
      <c r="D32" s="16">
        <f>C32-LARGE((H32,J32,L32,N32,P32,R32,T32),1)-LARGE((H32,J32,L32,N32,P32,R32,T32),2)</f>
        <v>101</v>
      </c>
      <c r="E32" s="86" t="str">
        <f>IF(F32="","",VLOOKUP(F32,Entrants!$B$4:$C$102,2))</f>
        <v>Steve Walker</v>
      </c>
      <c r="F32" s="43">
        <v>539</v>
      </c>
      <c r="G32" s="15"/>
      <c r="H32" s="18">
        <v>32</v>
      </c>
      <c r="I32" s="20">
        <v>0.01159722222222222</v>
      </c>
      <c r="J32" s="18">
        <v>15</v>
      </c>
      <c r="K32" s="20">
        <v>0.011365740740740739</v>
      </c>
      <c r="L32" s="18">
        <v>2</v>
      </c>
      <c r="M32" s="25">
        <v>0.011493055555555555</v>
      </c>
      <c r="N32" s="18">
        <v>28</v>
      </c>
      <c r="O32" s="20">
        <v>0.011793981481481482</v>
      </c>
      <c r="P32" s="18">
        <v>24</v>
      </c>
      <c r="Q32" s="20">
        <v>0.01128472222222222</v>
      </c>
      <c r="R32" s="18">
        <v>44</v>
      </c>
      <c r="S32" s="20">
        <v>0.011689814814814813</v>
      </c>
      <c r="T32" s="18">
        <v>84</v>
      </c>
      <c r="U32" s="20"/>
      <c r="V32" s="61">
        <f t="shared" si="1"/>
        <v>0.01128472222222222</v>
      </c>
      <c r="W32" s="22">
        <f t="shared" si="2"/>
        <v>0.045740740740740735</v>
      </c>
      <c r="AA32" s="4">
        <f t="shared" si="3"/>
        <v>0.01128472222222222</v>
      </c>
      <c r="AB32" s="21">
        <f>SMALL((I32,K32,M32,O32,Q32,S32,U32),1)+SMALL((I32,K32,M32,O32,Q32,S32,U32),2)+SMALL((I32,K32,M32,O32,Q32,S32,U32),3)+SMALL((I32,K32,M32,O32,Q32,S32,U32),4)</f>
        <v>0.045740740740740735</v>
      </c>
    </row>
    <row r="33" spans="2:28" ht="12.75">
      <c r="B33" s="14">
        <v>27</v>
      </c>
      <c r="C33" s="16">
        <f t="shared" si="0"/>
        <v>224</v>
      </c>
      <c r="D33" s="16">
        <f>C33-LARGE((H33,J33,L33,N33,P33,R33,T33),1)-LARGE((H33,J33,L33,N33,P33,R33,T33),2)</f>
        <v>102</v>
      </c>
      <c r="E33" s="86" t="str">
        <f>IF(F33="","",VLOOKUP(F33,Entrants!$B$4:$C$102,2))</f>
        <v>Graeme Hare</v>
      </c>
      <c r="F33" s="43">
        <v>558</v>
      </c>
      <c r="G33" s="15"/>
      <c r="H33" s="18">
        <v>38</v>
      </c>
      <c r="I33" s="20">
        <v>0.011944444444444445</v>
      </c>
      <c r="J33" s="18">
        <v>31</v>
      </c>
      <c r="K33" s="20">
        <v>0.012268518518518519</v>
      </c>
      <c r="L33" s="18">
        <v>6</v>
      </c>
      <c r="M33" s="25">
        <v>0.011898148148148147</v>
      </c>
      <c r="N33" s="18">
        <v>84</v>
      </c>
      <c r="O33" s="20"/>
      <c r="P33" s="18">
        <v>20</v>
      </c>
      <c r="Q33" s="20">
        <v>0.011689814814814816</v>
      </c>
      <c r="R33" s="18">
        <v>18</v>
      </c>
      <c r="S33" s="20">
        <v>0.01152777777777778</v>
      </c>
      <c r="T33" s="18">
        <v>27</v>
      </c>
      <c r="U33" s="20">
        <v>0.011875</v>
      </c>
      <c r="V33" s="61">
        <f t="shared" si="1"/>
        <v>0.01152777777777778</v>
      </c>
      <c r="W33" s="22">
        <f t="shared" si="2"/>
        <v>0.046990740740740736</v>
      </c>
      <c r="AA33" s="4">
        <f t="shared" si="3"/>
        <v>0.01152777777777778</v>
      </c>
      <c r="AB33" s="21">
        <f>SMALL((I33,K33,M33,O33,Q33,S33,U33),1)+SMALL((I33,K33,M33,O33,Q33,S33,U33),2)+SMALL((I33,K33,M33,O33,Q33,S33,U33),3)+SMALL((I33,K33,M33,O33,Q33,S33,U33),4)</f>
        <v>0.046990740740740736</v>
      </c>
    </row>
    <row r="34" spans="2:28" ht="12.75">
      <c r="B34" s="14">
        <v>28</v>
      </c>
      <c r="C34" s="16">
        <f t="shared" si="0"/>
        <v>241</v>
      </c>
      <c r="D34" s="16">
        <f>C34-LARGE((H34,J34,L34,N34,P34,R34,T34),1)-LARGE((H34,J34,L34,N34,P34,R34,T34),2)</f>
        <v>110</v>
      </c>
      <c r="E34" s="86" t="str">
        <f>IF(F34="","",VLOOKUP(F34,Entrants!$B$4:$C$102,2))</f>
        <v>Andrea Scott</v>
      </c>
      <c r="F34" s="43">
        <v>534</v>
      </c>
      <c r="G34" s="15"/>
      <c r="H34" s="18">
        <v>47</v>
      </c>
      <c r="I34" s="20">
        <v>0.0159375</v>
      </c>
      <c r="J34" s="18">
        <v>25</v>
      </c>
      <c r="K34" s="20">
        <v>0.016030092592592592</v>
      </c>
      <c r="L34" s="18">
        <v>84</v>
      </c>
      <c r="M34" s="25"/>
      <c r="N34" s="18">
        <v>47</v>
      </c>
      <c r="O34" s="20">
        <v>0.01712962962962963</v>
      </c>
      <c r="P34" s="18">
        <v>32</v>
      </c>
      <c r="Q34" s="20">
        <v>0.01636574074074074</v>
      </c>
      <c r="R34" s="18">
        <v>4</v>
      </c>
      <c r="S34" s="20">
        <v>0.016064814814814813</v>
      </c>
      <c r="T34" s="18">
        <v>2</v>
      </c>
      <c r="U34" s="20">
        <v>0.015752314814814816</v>
      </c>
      <c r="V34" s="61">
        <f t="shared" si="1"/>
        <v>0.015752314814814816</v>
      </c>
      <c r="W34" s="22">
        <f t="shared" si="2"/>
        <v>0.06378472222222221</v>
      </c>
      <c r="AA34" s="4">
        <f t="shared" si="3"/>
        <v>0.015752314814814816</v>
      </c>
      <c r="AB34" s="21">
        <f>SMALL((I34,K34,M34,O34,Q34,S34,U34),1)+SMALL((I34,K34,M34,O34,Q34,S34,U34),2)+SMALL((I34,K34,M34,O34,Q34,S34,U34),3)+SMALL((I34,K34,M34,O34,Q34,S34,U34),4)</f>
        <v>0.06378472222222221</v>
      </c>
    </row>
    <row r="35" spans="2:28" ht="12.75">
      <c r="B35" s="14">
        <v>29</v>
      </c>
      <c r="C35" s="23">
        <f t="shared" si="0"/>
        <v>246</v>
      </c>
      <c r="D35" s="16">
        <f>C35-LARGE((H35,J35,L35,N35,P35,R35,T35),1)-LARGE((H35,J35,L35,N35,P35,R35,T35),2)</f>
        <v>110</v>
      </c>
      <c r="E35" s="86" t="str">
        <f>IF(F35="","",VLOOKUP(F35,Entrants!$B$4:$C$102,2))</f>
        <v>Cath Young</v>
      </c>
      <c r="F35" s="43">
        <v>507</v>
      </c>
      <c r="G35" s="24"/>
      <c r="H35" s="18">
        <v>28</v>
      </c>
      <c r="I35" s="20">
        <v>0.012395833333333335</v>
      </c>
      <c r="J35" s="18">
        <v>84</v>
      </c>
      <c r="K35" s="20"/>
      <c r="L35" s="18">
        <v>12</v>
      </c>
      <c r="M35" s="25">
        <v>0.012546296296296295</v>
      </c>
      <c r="N35" s="18">
        <v>52</v>
      </c>
      <c r="O35" s="20">
        <v>0.015219907407407408</v>
      </c>
      <c r="P35" s="18">
        <v>22</v>
      </c>
      <c r="Q35" s="20">
        <v>0.012488425925925924</v>
      </c>
      <c r="R35" s="18">
        <v>32</v>
      </c>
      <c r="S35" s="20">
        <v>0.012395833333333335</v>
      </c>
      <c r="T35" s="18">
        <v>16</v>
      </c>
      <c r="U35" s="20">
        <v>0.012731481481481479</v>
      </c>
      <c r="V35" s="61">
        <f t="shared" si="1"/>
        <v>0.012395833333333335</v>
      </c>
      <c r="W35" s="22">
        <f t="shared" si="2"/>
        <v>0.04982638888888889</v>
      </c>
      <c r="AA35" s="4">
        <f t="shared" si="3"/>
        <v>0.012395833333333335</v>
      </c>
      <c r="AB35" s="21">
        <f>SMALL((I35,K35,M35,O35,Q35,S35,U35),1)+SMALL((I35,K35,M35,O35,Q35,S35,U35),2)+SMALL((I35,K35,M35,O35,Q35,S35,U35),3)+SMALL((I35,K35,M35,O35,Q35,S35,U35),4)</f>
        <v>0.04982638888888889</v>
      </c>
    </row>
    <row r="36" spans="2:28" ht="12.75">
      <c r="B36" s="14">
        <v>30</v>
      </c>
      <c r="C36" s="16">
        <f t="shared" si="0"/>
        <v>212</v>
      </c>
      <c r="D36" s="16">
        <f>C36-LARGE((H36,J36,L36,N36,P36,R36,T36),1)-LARGE((H36,J36,L36,N36,P36,R36,T36),2)</f>
        <v>114</v>
      </c>
      <c r="E36" s="86" t="str">
        <f>IF(F36="","",VLOOKUP(F36,Entrants!$B$4:$C$102,2))</f>
        <v>Ron Ingram</v>
      </c>
      <c r="F36" s="43">
        <v>533</v>
      </c>
      <c r="G36" s="15"/>
      <c r="H36" s="18">
        <v>62</v>
      </c>
      <c r="I36" s="20">
        <v>0.014571759259259257</v>
      </c>
      <c r="J36" s="18">
        <v>23</v>
      </c>
      <c r="K36" s="20">
        <v>0.012499999999999997</v>
      </c>
      <c r="L36" s="18">
        <v>32</v>
      </c>
      <c r="M36" s="25">
        <v>0.013032407407407406</v>
      </c>
      <c r="N36" s="18">
        <v>24</v>
      </c>
      <c r="O36" s="20">
        <v>0.012951388888888887</v>
      </c>
      <c r="P36" s="18">
        <v>21</v>
      </c>
      <c r="Q36" s="20">
        <v>0.01244212962962963</v>
      </c>
      <c r="R36" s="18">
        <v>36</v>
      </c>
      <c r="S36" s="20">
        <v>0.012523148148148148</v>
      </c>
      <c r="T36" s="18">
        <v>14</v>
      </c>
      <c r="U36" s="20">
        <v>0.012523148148148148</v>
      </c>
      <c r="V36" s="61">
        <f t="shared" si="1"/>
        <v>0.01244212962962963</v>
      </c>
      <c r="W36" s="22">
        <f t="shared" si="2"/>
        <v>0.04998842592592592</v>
      </c>
      <c r="AA36" s="4">
        <f t="shared" si="3"/>
        <v>0.01244212962962963</v>
      </c>
      <c r="AB36" s="21">
        <f>SMALL((I36,K36,M36,O36,Q36,S36,U36),1)+SMALL((I36,K36,M36,O36,Q36,S36,U36),2)+SMALL((I36,K36,M36,O36,Q36,S36,U36),3)+SMALL((I36,K36,M36,O36,Q36,S36,U36),4)</f>
        <v>0.04998842592592592</v>
      </c>
    </row>
    <row r="37" spans="2:28" ht="12.75">
      <c r="B37" s="14">
        <v>31</v>
      </c>
      <c r="C37" s="16">
        <f t="shared" si="0"/>
        <v>239</v>
      </c>
      <c r="D37" s="16">
        <f>C37-LARGE((H37,J37,L37,N37,P37,R37,T37),1)-LARGE((H37,J37,L37,N37,P37,R37,T37),2)</f>
        <v>118</v>
      </c>
      <c r="E37" s="86" t="str">
        <f>IF(F37="","",VLOOKUP(F37,Entrants!$B$4:$C$102,2))</f>
        <v>Jake Jansen</v>
      </c>
      <c r="F37" s="43">
        <v>545</v>
      </c>
      <c r="G37" s="15"/>
      <c r="H37" s="18">
        <v>18</v>
      </c>
      <c r="I37" s="20">
        <v>0.00978009259259259</v>
      </c>
      <c r="J37" s="18">
        <v>7</v>
      </c>
      <c r="K37" s="20">
        <v>0.00960648148148148</v>
      </c>
      <c r="L37" s="18">
        <v>84</v>
      </c>
      <c r="M37" s="25"/>
      <c r="N37" s="18">
        <v>36</v>
      </c>
      <c r="O37" s="20">
        <v>0.010381944444444444</v>
      </c>
      <c r="P37" s="18">
        <v>25</v>
      </c>
      <c r="Q37" s="20">
        <v>0.009733796296296296</v>
      </c>
      <c r="R37" s="18">
        <v>37</v>
      </c>
      <c r="S37" s="20">
        <v>0.009756944444444443</v>
      </c>
      <c r="T37" s="18">
        <v>32</v>
      </c>
      <c r="U37" s="20">
        <v>0.010127314814814815</v>
      </c>
      <c r="V37" s="61">
        <f t="shared" si="1"/>
        <v>0.00960648148148148</v>
      </c>
      <c r="W37" s="22">
        <f t="shared" si="2"/>
        <v>0.03887731481481481</v>
      </c>
      <c r="AA37" s="4">
        <f t="shared" si="3"/>
        <v>0.00960648148148148</v>
      </c>
      <c r="AB37" s="21">
        <f>SMALL((I37,K37,M37,O37,Q37,S37,U37),1)+SMALL((I37,K37,M37,O37,Q37,S37,U37),2)+SMALL((I37,K37,M37,O37,Q37,S37,U37),3)+SMALL((I37,K37,M37,O37,Q37,S37,U37),4)</f>
        <v>0.03887731481481481</v>
      </c>
    </row>
    <row r="38" spans="2:28" ht="12.75">
      <c r="B38" s="14">
        <v>32</v>
      </c>
      <c r="C38" s="23">
        <f t="shared" si="0"/>
        <v>215</v>
      </c>
      <c r="D38" s="16">
        <f>C38-LARGE((H38,J38,L38,N38,P38,R38,T38),1)-LARGE((H38,J38,L38,N38,P38,R38,T38),2)</f>
        <v>120</v>
      </c>
      <c r="E38" s="86" t="str">
        <f>IF(F38="","",VLOOKUP(F38,Entrants!$B$4:$C$102,2))</f>
        <v>Keith Willshire</v>
      </c>
      <c r="F38" s="43">
        <v>518</v>
      </c>
      <c r="G38" s="24"/>
      <c r="H38" s="18">
        <v>60</v>
      </c>
      <c r="I38" s="20">
        <v>0.014097222222222223</v>
      </c>
      <c r="J38" s="18">
        <v>32</v>
      </c>
      <c r="K38" s="20">
        <v>0.01340277777777778</v>
      </c>
      <c r="L38" s="18">
        <v>35</v>
      </c>
      <c r="M38" s="25">
        <v>0.013703703703703704</v>
      </c>
      <c r="N38" s="18">
        <v>11</v>
      </c>
      <c r="O38" s="20">
        <v>0.013333333333333332</v>
      </c>
      <c r="P38" s="18">
        <v>14</v>
      </c>
      <c r="Q38" s="20">
        <v>0.012974537037037038</v>
      </c>
      <c r="R38" s="18">
        <v>28</v>
      </c>
      <c r="S38" s="20">
        <v>0.01289351851851852</v>
      </c>
      <c r="T38" s="18">
        <v>35</v>
      </c>
      <c r="U38" s="20">
        <v>0.013506944444444443</v>
      </c>
      <c r="V38" s="61">
        <f t="shared" si="1"/>
        <v>0.01289351851851852</v>
      </c>
      <c r="W38" s="22">
        <f t="shared" si="2"/>
        <v>0.052604166666666674</v>
      </c>
      <c r="AA38" s="4">
        <f t="shared" si="3"/>
        <v>0.01289351851851852</v>
      </c>
      <c r="AB38" s="21">
        <f>SMALL((I38,K38,M38,O38,Q38,S38,U38),1)+SMALL((I38,K38,M38,O38,Q38,S38,U38),2)+SMALL((I38,K38,M38,O38,Q38,S38,U38),3)+SMALL((I38,K38,M38,O38,Q38,S38,U38),4)</f>
        <v>0.052604166666666674</v>
      </c>
    </row>
    <row r="39" spans="2:28" ht="12.75">
      <c r="B39" s="14">
        <v>33</v>
      </c>
      <c r="C39" s="16">
        <f aca="true" t="shared" si="4" ref="C39:C70">H39+J39+L39+N39+P39+R39+T39</f>
        <v>221</v>
      </c>
      <c r="D39" s="16">
        <f>C39-LARGE((H39,J39,L39,N39,P39,R39,T39),1)-LARGE((H39,J39,L39,N39,P39,R39,T39),2)</f>
        <v>123</v>
      </c>
      <c r="E39" s="86" t="str">
        <f>IF(F39="","",VLOOKUP(F39,Entrants!$B$4:$C$102,2))</f>
        <v>Sam Dodd</v>
      </c>
      <c r="F39" s="43">
        <v>567</v>
      </c>
      <c r="G39" s="15"/>
      <c r="H39" s="18">
        <v>19</v>
      </c>
      <c r="I39" s="20">
        <v>0.009791666666666667</v>
      </c>
      <c r="J39" s="18">
        <v>10</v>
      </c>
      <c r="K39" s="20">
        <v>0.009710648148148149</v>
      </c>
      <c r="L39" s="18">
        <v>17</v>
      </c>
      <c r="M39" s="25">
        <v>0.010173611111111112</v>
      </c>
      <c r="N39" s="18">
        <v>51</v>
      </c>
      <c r="O39" s="20">
        <v>0.011770833333333335</v>
      </c>
      <c r="P39" s="18">
        <v>33</v>
      </c>
      <c r="Q39" s="20">
        <v>0.009803240740740744</v>
      </c>
      <c r="R39" s="18">
        <v>47</v>
      </c>
      <c r="S39" s="20">
        <v>0.011631944444444441</v>
      </c>
      <c r="T39" s="18">
        <v>44</v>
      </c>
      <c r="U39" s="20">
        <v>0.010983796296296294</v>
      </c>
      <c r="V39" s="61">
        <f aca="true" t="shared" si="5" ref="V39:V70">IF(AA39&gt;0,AA39,"")</f>
        <v>0.009710648148148149</v>
      </c>
      <c r="W39" s="22">
        <f aca="true" t="shared" si="6" ref="W39:W70">IF(ISNUMBER(AB39),AB39,"")</f>
        <v>0.039479166666666676</v>
      </c>
      <c r="AA39" s="4">
        <f t="shared" si="3"/>
        <v>0.009710648148148149</v>
      </c>
      <c r="AB39" s="21">
        <f>SMALL((I39,K39,M39,O39,Q39,S39,U39),1)+SMALL((I39,K39,M39,O39,Q39,S39,U39),2)+SMALL((I39,K39,M39,O39,Q39,S39,U39),3)+SMALL((I39,K39,M39,O39,Q39,S39,U39),4)</f>
        <v>0.039479166666666676</v>
      </c>
    </row>
    <row r="40" spans="2:28" ht="12.75">
      <c r="B40" s="14">
        <v>34</v>
      </c>
      <c r="C40" s="16">
        <f t="shared" si="4"/>
        <v>214</v>
      </c>
      <c r="D40" s="16">
        <f>C40-LARGE((H40,J40,L40,N40,P40,R40,T40),1)-LARGE((H40,J40,L40,N40,P40,R40,T40),2)</f>
        <v>129</v>
      </c>
      <c r="E40" s="86" t="str">
        <f>IF(F40="","",VLOOKUP(F40,Entrants!$B$4:$C$102,2))</f>
        <v>Heather Barrass</v>
      </c>
      <c r="F40" s="43">
        <v>559</v>
      </c>
      <c r="G40" s="15"/>
      <c r="H40" s="18">
        <v>43</v>
      </c>
      <c r="I40" s="20">
        <v>0.013599537037037037</v>
      </c>
      <c r="J40" s="18">
        <v>29</v>
      </c>
      <c r="K40" s="20">
        <v>0.013796296296296298</v>
      </c>
      <c r="L40" s="18">
        <v>42</v>
      </c>
      <c r="M40" s="25">
        <v>0.014571759259259262</v>
      </c>
      <c r="N40" s="18">
        <v>19</v>
      </c>
      <c r="O40" s="20">
        <v>0.01386574074074074</v>
      </c>
      <c r="P40" s="18">
        <v>28</v>
      </c>
      <c r="Q40" s="20">
        <v>0.013564814814814816</v>
      </c>
      <c r="R40" s="18">
        <v>20</v>
      </c>
      <c r="S40" s="20">
        <v>0.01347222222222222</v>
      </c>
      <c r="T40" s="18">
        <v>33</v>
      </c>
      <c r="U40" s="20">
        <v>0.013969907407407408</v>
      </c>
      <c r="V40" s="61">
        <f t="shared" si="5"/>
        <v>0.01347222222222222</v>
      </c>
      <c r="W40" s="22">
        <f t="shared" si="6"/>
        <v>0.054432870370370375</v>
      </c>
      <c r="AA40" s="4">
        <f t="shared" si="3"/>
        <v>0.01347222222222222</v>
      </c>
      <c r="AB40" s="21">
        <f>SMALL((I40,K40,M40,O40,Q40,S40,U40),1)+SMALL((I40,K40,M40,O40,Q40,S40,U40),2)+SMALL((I40,K40,M40,O40,Q40,S40,U40),3)+SMALL((I40,K40,M40,O40,Q40,S40,U40),4)</f>
        <v>0.054432870370370375</v>
      </c>
    </row>
    <row r="41" spans="2:28" ht="12.75">
      <c r="B41" s="14">
        <v>35</v>
      </c>
      <c r="C41" s="16">
        <f t="shared" si="4"/>
        <v>299</v>
      </c>
      <c r="D41" s="16">
        <f>C41-LARGE((H41,J41,L41,N41,P41,R41,T41),1)-LARGE((H41,J41,L41,N41,P41,R41,T41),2)</f>
        <v>131</v>
      </c>
      <c r="E41" s="86" t="str">
        <f>IF(F41="","",VLOOKUP(F41,Entrants!$B$4:$C$102,2))</f>
        <v>James Young</v>
      </c>
      <c r="F41" s="43">
        <v>508</v>
      </c>
      <c r="G41" s="15"/>
      <c r="H41" s="18">
        <v>10</v>
      </c>
      <c r="I41" s="20">
        <v>0.011759259259259261</v>
      </c>
      <c r="J41" s="18">
        <v>84</v>
      </c>
      <c r="K41" s="20"/>
      <c r="L41" s="18">
        <v>24</v>
      </c>
      <c r="M41" s="25">
        <v>0.012233796296296298</v>
      </c>
      <c r="N41" s="18">
        <v>46</v>
      </c>
      <c r="O41" s="20">
        <v>0.013136574074074075</v>
      </c>
      <c r="P41" s="18">
        <v>84</v>
      </c>
      <c r="Q41" s="20"/>
      <c r="R41" s="18">
        <v>43</v>
      </c>
      <c r="S41" s="20">
        <v>0.012372685185185184</v>
      </c>
      <c r="T41" s="18">
        <v>8</v>
      </c>
      <c r="U41" s="20">
        <v>0.011967592592592592</v>
      </c>
      <c r="V41" s="61">
        <f t="shared" si="5"/>
        <v>0.011759259259259261</v>
      </c>
      <c r="W41" s="22">
        <f t="shared" si="6"/>
        <v>0.04833333333333334</v>
      </c>
      <c r="AA41" s="4">
        <f t="shared" si="3"/>
        <v>0.011759259259259261</v>
      </c>
      <c r="AB41" s="21">
        <f>SMALL((I41,K41,M41,O41,Q41,S41,U41),1)+SMALL((I41,K41,M41,O41,Q41,S41,U41),2)+SMALL((I41,K41,M41,O41,Q41,S41,U41),3)+SMALL((I41,K41,M41,O41,Q41,S41,U41),4)</f>
        <v>0.04833333333333334</v>
      </c>
    </row>
    <row r="42" spans="2:28" ht="12.75">
      <c r="B42" s="14">
        <v>36</v>
      </c>
      <c r="C42" s="16">
        <f t="shared" si="4"/>
        <v>259</v>
      </c>
      <c r="D42" s="16">
        <f>C42-LARGE((H42,J42,L42,N42,P42,R42,T42),1)-LARGE((H42,J42,L42,N42,P42,R42,T42),2)</f>
        <v>132</v>
      </c>
      <c r="E42" s="86" t="str">
        <f>IF(F42="","",VLOOKUP(F42,Entrants!$B$4:$C$102,2))</f>
        <v>Rachel Falloon</v>
      </c>
      <c r="F42" s="43">
        <v>541</v>
      </c>
      <c r="G42" s="15"/>
      <c r="H42" s="18">
        <v>40</v>
      </c>
      <c r="I42" s="20">
        <v>0.013715277777777776</v>
      </c>
      <c r="J42" s="18">
        <v>22</v>
      </c>
      <c r="K42" s="25">
        <v>0.01380787037037037</v>
      </c>
      <c r="L42" s="18">
        <v>34</v>
      </c>
      <c r="M42" s="25">
        <v>0.014537037037037036</v>
      </c>
      <c r="N42" s="18">
        <v>43</v>
      </c>
      <c r="O42" s="20">
        <v>0.015011574074074073</v>
      </c>
      <c r="P42" s="18">
        <v>1</v>
      </c>
      <c r="Q42" s="20">
        <v>0.013680555555555555</v>
      </c>
      <c r="R42" s="18">
        <v>35</v>
      </c>
      <c r="S42" s="20">
        <v>0.013842592592592592</v>
      </c>
      <c r="T42" s="18">
        <v>84</v>
      </c>
      <c r="U42" s="20"/>
      <c r="V42" s="61">
        <f t="shared" si="5"/>
        <v>0.013680555555555555</v>
      </c>
      <c r="W42" s="22">
        <f t="shared" si="6"/>
        <v>0.055046296296296295</v>
      </c>
      <c r="AA42" s="4">
        <f t="shared" si="3"/>
        <v>0.013680555555555555</v>
      </c>
      <c r="AB42" s="21">
        <f>SMALL((I42,K42,M42,O42,Q42,S42,U42),1)+SMALL((I42,K42,M42,O42,Q42,S42,U42),2)+SMALL((I42,K42,M42,O42,Q42,S42,U42),3)+SMALL((I42,K42,M42,O42,Q42,S42,U42),4)</f>
        <v>0.055046296296296295</v>
      </c>
    </row>
    <row r="43" spans="2:28" ht="12.75">
      <c r="B43" s="14">
        <v>37</v>
      </c>
      <c r="C43" s="16">
        <f t="shared" si="4"/>
        <v>309</v>
      </c>
      <c r="D43" s="16">
        <f>C43-LARGE((H43,J43,L43,N43,P43,R43,T43),1)-LARGE((H43,J43,L43,N43,P43,R43,T43),2)</f>
        <v>141</v>
      </c>
      <c r="E43" s="86" t="str">
        <f>IF(F43="","",VLOOKUP(F43,Entrants!$B$4:$C$102,2))</f>
        <v>Alison Lowes</v>
      </c>
      <c r="F43" s="43">
        <v>542</v>
      </c>
      <c r="G43" s="15"/>
      <c r="H43" s="18">
        <v>41</v>
      </c>
      <c r="I43" s="20">
        <v>0.01480324074074074</v>
      </c>
      <c r="J43" s="18">
        <v>13</v>
      </c>
      <c r="K43" s="20">
        <v>0.014618055555555554</v>
      </c>
      <c r="L43" s="18">
        <v>28</v>
      </c>
      <c r="M43" s="25">
        <v>0.015324074074074073</v>
      </c>
      <c r="N43" s="18">
        <v>13</v>
      </c>
      <c r="O43" s="20">
        <v>0.015104166666666665</v>
      </c>
      <c r="P43" s="18">
        <v>84</v>
      </c>
      <c r="Q43" s="20"/>
      <c r="R43" s="18">
        <v>46</v>
      </c>
      <c r="S43" s="20">
        <v>0.015625</v>
      </c>
      <c r="T43" s="18">
        <v>84</v>
      </c>
      <c r="U43" s="20"/>
      <c r="V43" s="61">
        <f t="shared" si="5"/>
        <v>0.014618055555555554</v>
      </c>
      <c r="W43" s="22">
        <f t="shared" si="6"/>
        <v>0.059849537037037034</v>
      </c>
      <c r="AA43" s="4">
        <f t="shared" si="3"/>
        <v>0.014618055555555554</v>
      </c>
      <c r="AB43" s="21">
        <f>SMALL((I43,K43,M43,O43,Q43,S43,U43),1)+SMALL((I43,K43,M43,O43,Q43,S43,U43),2)+SMALL((I43,K43,M43,O43,Q43,S43,U43),3)+SMALL((I43,K43,M43,O43,Q43,S43,U43),4)</f>
        <v>0.059849537037037034</v>
      </c>
    </row>
    <row r="44" spans="2:28" ht="12.75">
      <c r="B44" s="14">
        <v>38</v>
      </c>
      <c r="C44" s="23">
        <f t="shared" si="4"/>
        <v>268</v>
      </c>
      <c r="D44" s="16">
        <f>C44-LARGE((H44,J44,L44,N44,P44,R44,T44),1)-LARGE((H44,J44,L44,N44,P44,R44,T44),2)</f>
        <v>143</v>
      </c>
      <c r="E44" s="86" t="str">
        <f>IF(F44="","",VLOOKUP(F44,Entrants!$B$4:$C$102,2))</f>
        <v>Robbie Barkley</v>
      </c>
      <c r="F44" s="43">
        <v>553</v>
      </c>
      <c r="G44" s="15"/>
      <c r="H44" s="18">
        <v>24</v>
      </c>
      <c r="I44" s="20">
        <v>0.009363425925925924</v>
      </c>
      <c r="J44" s="18">
        <v>28</v>
      </c>
      <c r="K44" s="20">
        <v>0.009768518518518517</v>
      </c>
      <c r="L44" s="18">
        <v>41</v>
      </c>
      <c r="M44" s="25">
        <v>0.010555555555555554</v>
      </c>
      <c r="N44" s="18">
        <v>26</v>
      </c>
      <c r="O44" s="20">
        <v>0.01003472222222222</v>
      </c>
      <c r="P44" s="18">
        <v>26</v>
      </c>
      <c r="Q44" s="20">
        <v>0.009560185185185182</v>
      </c>
      <c r="R44" s="18">
        <v>39</v>
      </c>
      <c r="S44" s="20">
        <v>0.009652777777777777</v>
      </c>
      <c r="T44" s="18">
        <v>84</v>
      </c>
      <c r="U44" s="20"/>
      <c r="V44" s="61">
        <f t="shared" si="5"/>
        <v>0.009363425925925924</v>
      </c>
      <c r="W44" s="22">
        <f t="shared" si="6"/>
        <v>0.0383449074074074</v>
      </c>
      <c r="AA44" s="4">
        <f t="shared" si="3"/>
        <v>0.009363425925925924</v>
      </c>
      <c r="AB44" s="21">
        <f>SMALL((I44,K44,M44,O44,Q44,S44,U44),1)+SMALL((I44,K44,M44,O44,Q44,S44,U44),2)+SMALL((I44,K44,M44,O44,Q44,S44,U44),3)+SMALL((I44,K44,M44,O44,Q44,S44,U44),4)</f>
        <v>0.0383449074074074</v>
      </c>
    </row>
    <row r="45" spans="2:28" ht="12.75">
      <c r="B45" s="14">
        <v>39</v>
      </c>
      <c r="C45" s="16">
        <f t="shared" si="4"/>
        <v>281</v>
      </c>
      <c r="D45" s="16">
        <f>C45-LARGE((H45,J45,L45,N45,P45,R45,T45),1)-LARGE((H45,J45,L45,N45,P45,R45,T45),2)</f>
        <v>153</v>
      </c>
      <c r="E45" s="86" t="str">
        <f>IF(F45="","",VLOOKUP(F45,Entrants!$B$4:$C$102,2))</f>
        <v>Heather Christopher</v>
      </c>
      <c r="F45" s="43">
        <v>529</v>
      </c>
      <c r="G45" s="15"/>
      <c r="H45" s="18">
        <v>42</v>
      </c>
      <c r="I45" s="20">
        <v>0.011689814814814813</v>
      </c>
      <c r="J45" s="18">
        <v>21</v>
      </c>
      <c r="K45" s="25">
        <v>0.011203703703703702</v>
      </c>
      <c r="L45" s="18">
        <v>84</v>
      </c>
      <c r="M45" s="25"/>
      <c r="N45" s="18">
        <v>44</v>
      </c>
      <c r="O45" s="20">
        <v>0.012071759259259258</v>
      </c>
      <c r="P45" s="18">
        <v>42</v>
      </c>
      <c r="Q45" s="20">
        <v>0.01159722222222222</v>
      </c>
      <c r="R45" s="18">
        <v>19</v>
      </c>
      <c r="S45" s="20">
        <v>0.011192129629629632</v>
      </c>
      <c r="T45" s="18">
        <v>29</v>
      </c>
      <c r="U45" s="25">
        <v>0.011643518518518518</v>
      </c>
      <c r="V45" s="61">
        <f t="shared" si="5"/>
        <v>0.011192129629629632</v>
      </c>
      <c r="W45" s="22">
        <f t="shared" si="6"/>
        <v>0.04563657407407407</v>
      </c>
      <c r="AA45" s="4">
        <f t="shared" si="3"/>
        <v>0.011192129629629632</v>
      </c>
      <c r="AB45" s="21">
        <f>SMALL((I45,K45,M45,O45,Q45,S45,U45),1)+SMALL((I45,K45,M45,O45,Q45,S45,U45),2)+SMALL((I45,K45,M45,O45,Q45,S45,U45),3)+SMALL((I45,K45,M45,O45,Q45,S45,U45),4)</f>
        <v>0.04563657407407407</v>
      </c>
    </row>
    <row r="46" spans="2:28" ht="12.75">
      <c r="B46" s="14">
        <v>40</v>
      </c>
      <c r="C46" s="16">
        <f t="shared" si="4"/>
        <v>329</v>
      </c>
      <c r="D46" s="16">
        <f>C46-LARGE((H46,J46,L46,N46,P46,R46,T46),1)-LARGE((H46,J46,L46,N46,P46,R46,T46),2)</f>
        <v>161</v>
      </c>
      <c r="E46" s="86" t="str">
        <f>IF(F46="","",VLOOKUP(F46,Entrants!$B$4:$C$102,2))</f>
        <v>Mark Nicholson</v>
      </c>
      <c r="F46" s="43">
        <v>524</v>
      </c>
      <c r="G46" s="15"/>
      <c r="H46" s="18">
        <v>25</v>
      </c>
      <c r="I46" s="20">
        <v>0.011643518518518518</v>
      </c>
      <c r="J46" s="18">
        <v>84</v>
      </c>
      <c r="K46" s="25"/>
      <c r="L46" s="18">
        <v>84</v>
      </c>
      <c r="M46" s="25"/>
      <c r="N46" s="18">
        <v>8</v>
      </c>
      <c r="O46" s="20">
        <v>0.011585648148148147</v>
      </c>
      <c r="P46" s="18">
        <v>84</v>
      </c>
      <c r="Q46" s="20"/>
      <c r="R46" s="18">
        <v>7</v>
      </c>
      <c r="S46" s="20">
        <v>0.011006944444444444</v>
      </c>
      <c r="T46" s="18">
        <v>37</v>
      </c>
      <c r="U46" s="25">
        <v>0.011458333333333334</v>
      </c>
      <c r="V46" s="61">
        <f t="shared" si="5"/>
        <v>0.011006944444444444</v>
      </c>
      <c r="W46" s="22">
        <f t="shared" si="6"/>
        <v>0.04569444444444445</v>
      </c>
      <c r="AA46" s="4">
        <f t="shared" si="3"/>
        <v>0.011006944444444444</v>
      </c>
      <c r="AB46" s="21">
        <f>SMALL((I46,K46,M46,O46,Q46,S46,U46),1)+SMALL((I46,K46,M46,O46,Q46,S46,U46),2)+SMALL((I46,K46,M46,O46,Q46,S46,U46),3)+SMALL((I46,K46,M46,O46,Q46,S46,U46),4)</f>
        <v>0.04569444444444445</v>
      </c>
    </row>
    <row r="47" spans="2:28" ht="12.75">
      <c r="B47" s="14">
        <v>41</v>
      </c>
      <c r="C47" s="16">
        <f t="shared" si="4"/>
        <v>313</v>
      </c>
      <c r="D47" s="16">
        <f>C47-LARGE((H47,J47,L47,N47,P47,R47,T47),1)-LARGE((H47,J47,L47,N47,P47,R47,T47),2)</f>
        <v>166</v>
      </c>
      <c r="E47" s="86" t="str">
        <f>IF(F47="","",VLOOKUP(F47,Entrants!$B$4:$C$102,2))</f>
        <v>Stephanie Ramsay</v>
      </c>
      <c r="F47" s="43">
        <v>513</v>
      </c>
      <c r="G47" s="15"/>
      <c r="H47" s="18">
        <v>63</v>
      </c>
      <c r="I47" s="20">
        <v>0.01724537037037037</v>
      </c>
      <c r="J47" s="18">
        <v>84</v>
      </c>
      <c r="K47" s="20"/>
      <c r="L47" s="18">
        <v>40</v>
      </c>
      <c r="M47" s="25">
        <v>0.016273148148148148</v>
      </c>
      <c r="N47" s="18">
        <v>45</v>
      </c>
      <c r="O47" s="20">
        <v>0.01670138888888889</v>
      </c>
      <c r="P47" s="18">
        <v>49</v>
      </c>
      <c r="Q47" s="20">
        <v>0.017256944444444446</v>
      </c>
      <c r="R47" s="18">
        <v>31</v>
      </c>
      <c r="S47" s="20">
        <v>0.01638888888888889</v>
      </c>
      <c r="T47" s="18">
        <v>1</v>
      </c>
      <c r="U47" s="20">
        <v>0.01537037037037037</v>
      </c>
      <c r="V47" s="61">
        <f t="shared" si="5"/>
        <v>0.01537037037037037</v>
      </c>
      <c r="W47" s="22">
        <f t="shared" si="6"/>
        <v>0.0647337962962963</v>
      </c>
      <c r="AA47" s="4">
        <f t="shared" si="3"/>
        <v>0.01537037037037037</v>
      </c>
      <c r="AB47" s="21">
        <f>SMALL((I47,K47,M47,O47,Q47,S47,U47),1)+SMALL((I47,K47,M47,O47,Q47,S47,U47),2)+SMALL((I47,K47,M47,O47,Q47,S47,U47),3)+SMALL((I47,K47,M47,O47,Q47,S47,U47),4)</f>
        <v>0.0647337962962963</v>
      </c>
    </row>
    <row r="48" spans="2:28" ht="12.75">
      <c r="B48" s="14">
        <v>42</v>
      </c>
      <c r="C48" s="16">
        <f t="shared" si="4"/>
        <v>336</v>
      </c>
      <c r="D48" s="16">
        <f>C48-LARGE((H48,J48,L48,N48,P48,R48,T48),1)-LARGE((H48,J48,L48,N48,P48,R48,T48),2)</f>
        <v>168</v>
      </c>
      <c r="E48" s="86" t="str">
        <f>IF(F48="","",VLOOKUP(F48,Entrants!$B$4:$C$102,2))</f>
        <v>Rob Hall</v>
      </c>
      <c r="F48" s="43">
        <v>565</v>
      </c>
      <c r="G48" s="15"/>
      <c r="H48" s="18">
        <v>45</v>
      </c>
      <c r="I48" s="20">
        <v>0.011030092592592595</v>
      </c>
      <c r="J48" s="18">
        <v>84</v>
      </c>
      <c r="K48" s="20"/>
      <c r="L48" s="18">
        <v>39</v>
      </c>
      <c r="M48" s="25">
        <v>0.01173611111111111</v>
      </c>
      <c r="N48" s="18">
        <v>41</v>
      </c>
      <c r="O48" s="20">
        <v>0.011620370370370375</v>
      </c>
      <c r="P48" s="18">
        <v>39</v>
      </c>
      <c r="Q48" s="20">
        <v>0.011203703703703705</v>
      </c>
      <c r="R48" s="18">
        <v>84</v>
      </c>
      <c r="S48" s="20"/>
      <c r="T48" s="18">
        <v>4</v>
      </c>
      <c r="U48" s="20">
        <v>0.010810185185185183</v>
      </c>
      <c r="V48" s="61">
        <f t="shared" si="5"/>
        <v>0.010810185185185183</v>
      </c>
      <c r="W48" s="22">
        <f t="shared" si="6"/>
        <v>0.04466435185185186</v>
      </c>
      <c r="AA48" s="4">
        <f t="shared" si="3"/>
        <v>0.010810185185185183</v>
      </c>
      <c r="AB48" s="21">
        <f>SMALL((I48,K48,M48,O48,Q48,S48,U48),1)+SMALL((I48,K48,M48,O48,Q48,S48,U48),2)+SMALL((I48,K48,M48,O48,Q48,S48,U48),3)+SMALL((I48,K48,M48,O48,Q48,S48,U48),4)</f>
        <v>0.04466435185185186</v>
      </c>
    </row>
    <row r="49" spans="2:28" ht="12.75">
      <c r="B49" s="14">
        <v>43</v>
      </c>
      <c r="C49" s="16">
        <f t="shared" si="4"/>
        <v>338</v>
      </c>
      <c r="D49" s="16">
        <f>C49-LARGE((H49,J49,L49,N49,P49,R49,T49),1)-LARGE((H49,J49,L49,N49,P49,R49,T49),2)</f>
        <v>170</v>
      </c>
      <c r="E49" s="86" t="str">
        <f>IF(F49="","",VLOOKUP(F49,Entrants!$B$4:$C$102,2))</f>
        <v>Terry Hart</v>
      </c>
      <c r="F49" s="43">
        <v>557</v>
      </c>
      <c r="G49" s="15"/>
      <c r="H49" s="18">
        <v>84</v>
      </c>
      <c r="I49" s="20"/>
      <c r="J49" s="18">
        <v>27</v>
      </c>
      <c r="K49" s="20">
        <v>0.01392361111111111</v>
      </c>
      <c r="L49" s="18">
        <v>3</v>
      </c>
      <c r="M49" s="25">
        <v>0.013599537037037037</v>
      </c>
      <c r="N49" s="18">
        <v>40</v>
      </c>
      <c r="O49" s="20">
        <v>0.014155092592592592</v>
      </c>
      <c r="P49" s="18">
        <v>16</v>
      </c>
      <c r="Q49" s="20">
        <v>0.013333333333333334</v>
      </c>
      <c r="R49" s="18">
        <v>84</v>
      </c>
      <c r="S49" s="20"/>
      <c r="T49" s="18">
        <v>84</v>
      </c>
      <c r="U49" s="20"/>
      <c r="V49" s="61">
        <f t="shared" si="5"/>
        <v>0.013333333333333334</v>
      </c>
      <c r="W49" s="22">
        <f t="shared" si="6"/>
        <v>0.055011574074074074</v>
      </c>
      <c r="AA49" s="4">
        <f t="shared" si="3"/>
        <v>0.013333333333333334</v>
      </c>
      <c r="AB49" s="21">
        <f>SMALL((I49,K49,M49,O49,Q49,S49,U49),1)+SMALL((I49,K49,M49,O49,Q49,S49,U49),2)+SMALL((I49,K49,M49,O49,Q49,S49,U49),3)+SMALL((I49,K49,M49,O49,Q49,S49,U49),4)</f>
        <v>0.055011574074074074</v>
      </c>
    </row>
    <row r="50" spans="2:28" ht="12.75">
      <c r="B50" s="14">
        <v>44</v>
      </c>
      <c r="C50" s="16">
        <f t="shared" si="4"/>
        <v>343</v>
      </c>
      <c r="D50" s="16">
        <f>C50-LARGE((H50,J50,L50,N50,P50,R50,T50),1)-LARGE((H50,J50,L50,N50,P50,R50,T50),2)</f>
        <v>175</v>
      </c>
      <c r="E50" s="86" t="str">
        <f>IF(F50="","",VLOOKUP(F50,Entrants!$B$4:$C$102,2))</f>
        <v>Simon Lemin</v>
      </c>
      <c r="F50" s="43">
        <v>548</v>
      </c>
      <c r="G50" s="15"/>
      <c r="H50" s="18">
        <v>84</v>
      </c>
      <c r="I50" s="20"/>
      <c r="J50" s="18">
        <v>11</v>
      </c>
      <c r="K50" s="20">
        <v>0.010590277777777778</v>
      </c>
      <c r="L50" s="18">
        <v>19</v>
      </c>
      <c r="M50" s="25">
        <v>0.011053240740740742</v>
      </c>
      <c r="N50" s="18">
        <v>84</v>
      </c>
      <c r="O50" s="20"/>
      <c r="P50" s="18">
        <v>30</v>
      </c>
      <c r="Q50" s="20">
        <v>0.010983796296296297</v>
      </c>
      <c r="R50" s="18">
        <v>84</v>
      </c>
      <c r="S50" s="20"/>
      <c r="T50" s="18">
        <v>31</v>
      </c>
      <c r="U50" s="20">
        <v>0.011504629629629632</v>
      </c>
      <c r="V50" s="61">
        <f t="shared" si="5"/>
        <v>0.010590277777777778</v>
      </c>
      <c r="W50" s="22">
        <f t="shared" si="6"/>
        <v>0.044131944444444446</v>
      </c>
      <c r="AA50" s="4">
        <f t="shared" si="3"/>
        <v>0.010590277777777778</v>
      </c>
      <c r="AB50" s="21">
        <f>SMALL((I50,K50,M50,O50,Q50,S50,U50),1)+SMALL((I50,K50,M50,O50,Q50,S50,U50),2)+SMALL((I50,K50,M50,O50,Q50,S50,U50),3)+SMALL((I50,K50,M50,O50,Q50,S50,U50),4)</f>
        <v>0.044131944444444446</v>
      </c>
    </row>
    <row r="51" spans="2:28" ht="12.75">
      <c r="B51" s="14">
        <v>45</v>
      </c>
      <c r="C51" s="16">
        <f t="shared" si="4"/>
        <v>356</v>
      </c>
      <c r="D51" s="16">
        <f>C51-LARGE((H51,J51,L51,N51,P51,R51,T51),1)-LARGE((H51,J51,L51,N51,P51,R51,T51),2)</f>
        <v>188</v>
      </c>
      <c r="E51" s="86" t="str">
        <f>IF(F51="","",VLOOKUP(F51,Entrants!$B$4:$C$102,2))</f>
        <v>Dale Smith</v>
      </c>
      <c r="F51" s="43">
        <v>538</v>
      </c>
      <c r="G51" s="15"/>
      <c r="H51" s="18">
        <v>22</v>
      </c>
      <c r="I51" s="20">
        <v>0.010717592592592595</v>
      </c>
      <c r="J51" s="18">
        <v>84</v>
      </c>
      <c r="K51" s="20"/>
      <c r="L51" s="18">
        <v>84</v>
      </c>
      <c r="M51" s="25"/>
      <c r="N51" s="18">
        <v>31</v>
      </c>
      <c r="O51" s="20">
        <v>0.011331018518518522</v>
      </c>
      <c r="P51" s="18">
        <v>84</v>
      </c>
      <c r="Q51" s="20"/>
      <c r="R51" s="18">
        <v>13</v>
      </c>
      <c r="S51" s="20">
        <v>0.010578703703703705</v>
      </c>
      <c r="T51" s="18">
        <v>38</v>
      </c>
      <c r="U51" s="25">
        <v>0.011145833333333334</v>
      </c>
      <c r="V51" s="61">
        <f t="shared" si="5"/>
        <v>0.010578703703703705</v>
      </c>
      <c r="W51" s="22">
        <f t="shared" si="6"/>
        <v>0.04377314814814816</v>
      </c>
      <c r="AA51" s="4">
        <f t="shared" si="3"/>
        <v>0.010578703703703705</v>
      </c>
      <c r="AB51" s="21">
        <f>SMALL((I51,K51,M51,O51,Q51,S51,U51),1)+SMALL((I51,K51,M51,O51,Q51,S51,U51),2)+SMALL((I51,K51,M51,O51,Q51,S51,U51),3)+SMALL((I51,K51,M51,O51,Q51,S51,U51),4)</f>
        <v>0.04377314814814816</v>
      </c>
    </row>
    <row r="52" spans="2:28" ht="12.75">
      <c r="B52" s="14">
        <v>46</v>
      </c>
      <c r="C52" s="16">
        <f t="shared" si="4"/>
        <v>357</v>
      </c>
      <c r="D52" s="16">
        <f>C52-LARGE((H52,J52,L52,N52,P52,R52,T52),1)-LARGE((H52,J52,L52,N52,P52,R52,T52),2)</f>
        <v>189</v>
      </c>
      <c r="E52" s="86" t="str">
        <f>IF(F52="","",VLOOKUP(F52,Entrants!$B$4:$C$102,2))</f>
        <v>Chris Stone</v>
      </c>
      <c r="F52" s="43">
        <v>554</v>
      </c>
      <c r="G52" s="15"/>
      <c r="H52" s="18">
        <v>52</v>
      </c>
      <c r="I52" s="20">
        <v>0.01144675925925926</v>
      </c>
      <c r="J52" s="18">
        <v>84</v>
      </c>
      <c r="K52" s="20"/>
      <c r="L52" s="18">
        <v>38</v>
      </c>
      <c r="M52" s="25">
        <v>0.011782407407407408</v>
      </c>
      <c r="N52" s="18">
        <v>34</v>
      </c>
      <c r="O52" s="20">
        <v>0.0115625</v>
      </c>
      <c r="P52" s="18">
        <v>23</v>
      </c>
      <c r="Q52" s="20">
        <v>0.0109375</v>
      </c>
      <c r="R52" s="18">
        <v>84</v>
      </c>
      <c r="S52" s="20"/>
      <c r="T52" s="18">
        <v>42</v>
      </c>
      <c r="U52" s="25">
        <v>0.011712962962962963</v>
      </c>
      <c r="V52" s="61">
        <f t="shared" si="5"/>
        <v>0.0109375</v>
      </c>
      <c r="W52" s="22">
        <f t="shared" si="6"/>
        <v>0.04565972222222223</v>
      </c>
      <c r="AA52" s="4">
        <f t="shared" si="3"/>
        <v>0.0109375</v>
      </c>
      <c r="AB52" s="21">
        <f>SMALL((I52,K52,M52,O52,Q52,S52,U52),1)+SMALL((I52,K52,M52,O52,Q52,S52,U52),2)+SMALL((I52,K52,M52,O52,Q52,S52,U52),3)+SMALL((I52,K52,M52,O52,Q52,S52,U52),4)</f>
        <v>0.04565972222222223</v>
      </c>
    </row>
    <row r="53" spans="2:28" ht="12.75">
      <c r="B53" s="14">
        <v>47</v>
      </c>
      <c r="C53" s="16">
        <f t="shared" si="4"/>
        <v>365</v>
      </c>
      <c r="D53" s="16">
        <f>C53-LARGE((H53,J53,L53,N53,P53,R53,T53),1)-LARGE((H53,J53,L53,N53,P53,R53,T53),2)</f>
        <v>197</v>
      </c>
      <c r="E53" s="86" t="str">
        <f>IF(F53="","",VLOOKUP(F53,Entrants!$B$4:$C$102,2))</f>
        <v>Chris Sheffer</v>
      </c>
      <c r="F53" s="43">
        <v>523</v>
      </c>
      <c r="G53" s="15"/>
      <c r="H53" s="18">
        <v>84</v>
      </c>
      <c r="I53" s="20"/>
      <c r="J53" s="18">
        <v>84</v>
      </c>
      <c r="K53" s="20"/>
      <c r="L53" s="18">
        <v>84</v>
      </c>
      <c r="M53" s="25"/>
      <c r="N53" s="18">
        <v>6</v>
      </c>
      <c r="O53" s="20">
        <v>0.011215277777777775</v>
      </c>
      <c r="P53" s="18">
        <v>17</v>
      </c>
      <c r="Q53" s="20">
        <v>0.010740740740740742</v>
      </c>
      <c r="R53" s="18">
        <v>84</v>
      </c>
      <c r="S53" s="20"/>
      <c r="T53" s="18">
        <v>6</v>
      </c>
      <c r="U53" s="20">
        <v>0.010613425925925929</v>
      </c>
      <c r="V53" s="61">
        <f t="shared" si="5"/>
        <v>0.010613425925925929</v>
      </c>
      <c r="W53" s="22">
        <f t="shared" si="6"/>
      </c>
      <c r="AA53" s="4">
        <f t="shared" si="3"/>
        <v>0.010613425925925929</v>
      </c>
      <c r="AB53" s="21" t="e">
        <f>SMALL((I53,K53,M53,O53,Q53,S53,U53),1)+SMALL((I53,K53,M53,O53,Q53,S53,U53),2)+SMALL((I53,K53,M53,O53,Q53,S53,U53),3)+SMALL((I53,K53,M53,O53,Q53,S53,U53),4)</f>
        <v>#NUM!</v>
      </c>
    </row>
    <row r="54" spans="2:28" ht="12.75">
      <c r="B54" s="14">
        <v>48</v>
      </c>
      <c r="C54" s="16">
        <f t="shared" si="4"/>
        <v>365</v>
      </c>
      <c r="D54" s="16">
        <f>C54-LARGE((H54,J54,L54,N54,P54,R54,T54),1)-LARGE((H54,J54,L54,N54,P54,R54,T54),2)</f>
        <v>197</v>
      </c>
      <c r="E54" s="86" t="str">
        <f>IF(F54="","",VLOOKUP(F54,Entrants!$B$4:$C$102,2))</f>
        <v>Joseph Woods</v>
      </c>
      <c r="F54" s="43">
        <v>517</v>
      </c>
      <c r="G54" s="15"/>
      <c r="H54" s="18">
        <v>35</v>
      </c>
      <c r="I54" s="20">
        <v>0.012002314814814816</v>
      </c>
      <c r="J54" s="18">
        <v>84</v>
      </c>
      <c r="K54" s="20"/>
      <c r="L54" s="18">
        <v>30</v>
      </c>
      <c r="M54" s="25">
        <v>0.012418981481481482</v>
      </c>
      <c r="N54" s="18">
        <v>84</v>
      </c>
      <c r="O54" s="20"/>
      <c r="P54" s="18">
        <v>84</v>
      </c>
      <c r="Q54" s="20"/>
      <c r="R54" s="18">
        <v>3</v>
      </c>
      <c r="S54" s="20">
        <v>0.011539351851851853</v>
      </c>
      <c r="T54" s="18">
        <v>45</v>
      </c>
      <c r="U54" s="20">
        <v>0.012951388888888887</v>
      </c>
      <c r="V54" s="61">
        <f t="shared" si="5"/>
        <v>0.011539351851851853</v>
      </c>
      <c r="W54" s="22">
        <f t="shared" si="6"/>
        <v>0.04891203703703704</v>
      </c>
      <c r="AA54" s="4">
        <f t="shared" si="3"/>
        <v>0.011539351851851853</v>
      </c>
      <c r="AB54" s="21">
        <f>SMALL((I54,K54,M54,O54,Q54,S54,U54),1)+SMALL((I54,K54,M54,O54,Q54,S54,U54),2)+SMALL((I54,K54,M54,O54,Q54,S54,U54),3)+SMALL((I54,K54,M54,O54,Q54,S54,U54),4)</f>
        <v>0.04891203703703704</v>
      </c>
    </row>
    <row r="55" spans="2:28" ht="12.75">
      <c r="B55" s="14">
        <v>49</v>
      </c>
      <c r="C55" s="16">
        <f t="shared" si="4"/>
        <v>348</v>
      </c>
      <c r="D55" s="16">
        <f>C55-LARGE((H55,J55,L55,N55,P55,R55,T55),1)-LARGE((H55,J55,L55,N55,P55,R55,T55),2)</f>
        <v>203</v>
      </c>
      <c r="E55" s="86" t="str">
        <f>IF(F55="","",VLOOKUP(F55,Entrants!$B$4:$C$102,2))</f>
        <v>Aynsley Herron</v>
      </c>
      <c r="F55" s="43">
        <v>568</v>
      </c>
      <c r="G55" s="15"/>
      <c r="H55" s="18">
        <v>61</v>
      </c>
      <c r="I55" s="20">
        <v>0.014155092592592594</v>
      </c>
      <c r="J55" s="18">
        <v>35</v>
      </c>
      <c r="K55" s="20">
        <v>0.013541666666666667</v>
      </c>
      <c r="L55" s="18">
        <v>44</v>
      </c>
      <c r="M55" s="25">
        <v>0.013680555555555553</v>
      </c>
      <c r="N55" s="18">
        <v>33</v>
      </c>
      <c r="O55" s="20">
        <v>0.013090277777777777</v>
      </c>
      <c r="P55" s="18">
        <v>84</v>
      </c>
      <c r="Q55" s="20"/>
      <c r="R55" s="18">
        <v>45</v>
      </c>
      <c r="S55" s="20">
        <v>0.012986111111111108</v>
      </c>
      <c r="T55" s="18">
        <v>46</v>
      </c>
      <c r="U55" s="20">
        <v>0.014340277777777776</v>
      </c>
      <c r="V55" s="61">
        <f t="shared" si="5"/>
        <v>0.012986111111111108</v>
      </c>
      <c r="W55" s="22">
        <f t="shared" si="6"/>
        <v>0.0532986111111111</v>
      </c>
      <c r="AA55" s="4">
        <f t="shared" si="3"/>
        <v>0.012986111111111108</v>
      </c>
      <c r="AB55" s="21">
        <f>SMALL((I55,K55,M55,O55,Q55,S55,U55),1)+SMALL((I55,K55,M55,O55,Q55,S55,U55),2)+SMALL((I55,K55,M55,O55,Q55,S55,U55),3)+SMALL((I55,K55,M55,O55,Q55,S55,U55),4)</f>
        <v>0.0532986111111111</v>
      </c>
    </row>
    <row r="56" spans="2:28" ht="12.75">
      <c r="B56" s="14">
        <v>50</v>
      </c>
      <c r="C56" s="16">
        <f t="shared" si="4"/>
        <v>388</v>
      </c>
      <c r="D56" s="16">
        <f>C56-LARGE((H56,J56,L56,N56,P56,R56,T56),1)-LARGE((H56,J56,L56,N56,P56,R56,T56),2)</f>
        <v>220</v>
      </c>
      <c r="E56" s="86" t="str">
        <f>IF(F56="","",VLOOKUP(F56,Entrants!$B$4:$C$102,2))</f>
        <v>Paul Turnbull</v>
      </c>
      <c r="F56" s="43">
        <v>585</v>
      </c>
      <c r="G56" s="15"/>
      <c r="H56" s="18">
        <v>84</v>
      </c>
      <c r="I56" s="20"/>
      <c r="J56" s="18">
        <v>84</v>
      </c>
      <c r="K56" s="20"/>
      <c r="L56" s="18">
        <v>25</v>
      </c>
      <c r="M56" s="25">
        <v>0.012418981481481482</v>
      </c>
      <c r="N56" s="18">
        <v>50</v>
      </c>
      <c r="O56" s="20">
        <v>0.012650462962962964</v>
      </c>
      <c r="P56" s="18">
        <v>84</v>
      </c>
      <c r="Q56" s="20"/>
      <c r="R56" s="18">
        <v>42</v>
      </c>
      <c r="S56" s="20">
        <v>0.011828703703703706</v>
      </c>
      <c r="T56" s="18">
        <v>19</v>
      </c>
      <c r="U56" s="20">
        <v>0.011886574074074074</v>
      </c>
      <c r="V56" s="61">
        <f t="shared" si="5"/>
        <v>0.011828703703703706</v>
      </c>
      <c r="W56" s="22">
        <f t="shared" si="6"/>
        <v>0.04878472222222223</v>
      </c>
      <c r="AA56" s="4">
        <f t="shared" si="3"/>
        <v>0.011828703703703706</v>
      </c>
      <c r="AB56" s="21">
        <f>SMALL((I56,K56,M56,O56,Q56,S56,U56),1)+SMALL((I56,K56,M56,O56,Q56,S56,U56),2)+SMALL((I56,K56,M56,O56,Q56,S56,U56),3)+SMALL((I56,K56,M56,O56,Q56,S56,U56),4)</f>
        <v>0.04878472222222223</v>
      </c>
    </row>
    <row r="57" spans="2:28" ht="12.75">
      <c r="B57" s="14">
        <v>51</v>
      </c>
      <c r="C57" s="16">
        <f t="shared" si="4"/>
        <v>393</v>
      </c>
      <c r="D57" s="16">
        <f>C57-LARGE((H57,J57,L57,N57,P57,R57,T57),1)-LARGE((H57,J57,L57,N57,P57,R57,T57),2)</f>
        <v>225</v>
      </c>
      <c r="E57" s="86" t="str">
        <f>IF(F57="","",VLOOKUP(F57,Entrants!$B$4:$C$102,2))</f>
        <v>Hayley Masterman</v>
      </c>
      <c r="F57" s="43">
        <v>521</v>
      </c>
      <c r="G57" s="15"/>
      <c r="H57" s="18">
        <v>5</v>
      </c>
      <c r="I57" s="20">
        <v>0.012962962962962966</v>
      </c>
      <c r="J57" s="18">
        <v>84</v>
      </c>
      <c r="K57" s="20"/>
      <c r="L57" s="18">
        <v>11</v>
      </c>
      <c r="M57" s="25">
        <v>0.012870370370370372</v>
      </c>
      <c r="N57" s="18">
        <v>84</v>
      </c>
      <c r="O57" s="20"/>
      <c r="P57" s="18">
        <v>41</v>
      </c>
      <c r="Q57" s="20">
        <v>0.013159722222222222</v>
      </c>
      <c r="R57" s="18">
        <v>84</v>
      </c>
      <c r="S57" s="20"/>
      <c r="T57" s="18">
        <v>84</v>
      </c>
      <c r="U57" s="25"/>
      <c r="V57" s="61">
        <f t="shared" si="5"/>
        <v>0.012870370370370372</v>
      </c>
      <c r="W57" s="22">
        <f t="shared" si="6"/>
      </c>
      <c r="AA57" s="4">
        <f t="shared" si="3"/>
        <v>0.012870370370370372</v>
      </c>
      <c r="AB57" s="21" t="e">
        <f>SMALL((I57,K57,M57,O57,Q57,S57,U57),1)+SMALL((I57,K57,M57,O57,Q57,S57,U57),2)+SMALL((I57,K57,M57,O57,Q57,S57,U57),3)+SMALL((I57,K57,M57,O57,Q57,S57,U57),4)</f>
        <v>#NUM!</v>
      </c>
    </row>
    <row r="58" spans="2:28" ht="12.75">
      <c r="B58" s="14">
        <v>52</v>
      </c>
      <c r="C58" s="16">
        <f t="shared" si="4"/>
        <v>397</v>
      </c>
      <c r="D58" s="16">
        <f>C58-LARGE((H58,J58,L58,N58,P58,R58,T58),1)-LARGE((H58,J58,L58,N58,P58,R58,T58),2)</f>
        <v>229</v>
      </c>
      <c r="E58" s="86" t="str">
        <f>IF(F58="","",VLOOKUP(F58,Entrants!$B$4:$C$102,2))</f>
        <v>Michael Butters</v>
      </c>
      <c r="F58" s="43">
        <v>575</v>
      </c>
      <c r="G58" s="15"/>
      <c r="H58" s="18">
        <v>4</v>
      </c>
      <c r="I58" s="20">
        <v>0.010648148148148146</v>
      </c>
      <c r="J58" s="18">
        <v>14</v>
      </c>
      <c r="K58" s="20">
        <v>0.010138888888888888</v>
      </c>
      <c r="L58" s="18">
        <v>84</v>
      </c>
      <c r="M58" s="25"/>
      <c r="N58" s="18">
        <v>84</v>
      </c>
      <c r="O58" s="20"/>
      <c r="P58" s="18">
        <v>43</v>
      </c>
      <c r="Q58" s="20">
        <v>0.010393518518518517</v>
      </c>
      <c r="R58" s="18">
        <v>84</v>
      </c>
      <c r="S58" s="20"/>
      <c r="T58" s="18">
        <v>84</v>
      </c>
      <c r="U58" s="20"/>
      <c r="V58" s="61">
        <f t="shared" si="5"/>
        <v>0.010138888888888888</v>
      </c>
      <c r="W58" s="22">
        <f t="shared" si="6"/>
      </c>
      <c r="AA58" s="4">
        <f t="shared" si="3"/>
        <v>0.010138888888888888</v>
      </c>
      <c r="AB58" s="21" t="e">
        <f>SMALL((I58,K58,M58,O58,Q58,S58,U58),1)+SMALL((I58,K58,M58,O58,Q58,S58,U58),2)+SMALL((I58,K58,M58,O58,Q58,S58,U58),3)+SMALL((I58,K58,M58,O58,Q58,S58,U58),4)</f>
        <v>#NUM!</v>
      </c>
    </row>
    <row r="59" spans="2:28" ht="12.75">
      <c r="B59" s="14">
        <v>53</v>
      </c>
      <c r="C59" s="16">
        <f t="shared" si="4"/>
        <v>405</v>
      </c>
      <c r="D59" s="16">
        <f>C59-LARGE((H59,J59,L59,N59,P59,R59,T59),1)-LARGE((H59,J59,L59,N59,P59,R59,T59),2)</f>
        <v>237</v>
      </c>
      <c r="E59" s="86" t="str">
        <f>IF(F59="","",VLOOKUP(F59,Entrants!$B$4:$C$102,2))</f>
        <v>Leanne Herron</v>
      </c>
      <c r="F59" s="43">
        <v>578</v>
      </c>
      <c r="G59" s="15"/>
      <c r="H59" s="18">
        <v>84</v>
      </c>
      <c r="I59" s="20"/>
      <c r="J59" s="18">
        <v>36</v>
      </c>
      <c r="K59" s="20">
        <v>0.013877314814814815</v>
      </c>
      <c r="L59" s="18">
        <v>45</v>
      </c>
      <c r="M59" s="25">
        <v>0.013368055555555553</v>
      </c>
      <c r="N59" s="18">
        <v>29</v>
      </c>
      <c r="O59" s="20">
        <v>0.012141203703703703</v>
      </c>
      <c r="P59" s="18">
        <v>84</v>
      </c>
      <c r="Q59" s="20"/>
      <c r="R59" s="18">
        <v>84</v>
      </c>
      <c r="S59" s="20"/>
      <c r="T59" s="18">
        <v>43</v>
      </c>
      <c r="U59" s="20">
        <v>0.012662037037037038</v>
      </c>
      <c r="V59" s="61">
        <f t="shared" si="5"/>
        <v>0.012141203703703703</v>
      </c>
      <c r="W59" s="22">
        <f t="shared" si="6"/>
        <v>0.05204861111111111</v>
      </c>
      <c r="AA59" s="4">
        <f t="shared" si="3"/>
        <v>0.012141203703703703</v>
      </c>
      <c r="AB59" s="21">
        <f>SMALL((I59,K59,M59,O59,Q59,S59,U59),1)+SMALL((I59,K59,M59,O59,Q59,S59,U59),2)+SMALL((I59,K59,M59,O59,Q59,S59,U59),3)+SMALL((I59,K59,M59,O59,Q59,S59,U59),4)</f>
        <v>0.05204861111111111</v>
      </c>
    </row>
    <row r="60" spans="2:28" ht="12.75">
      <c r="B60" s="14">
        <v>54</v>
      </c>
      <c r="C60" s="16">
        <f t="shared" si="4"/>
        <v>415</v>
      </c>
      <c r="D60" s="16">
        <f>C60-LARGE((H60,J60,L60,N60,P60,R60,T60),1)-LARGE((H60,J60,L60,N60,P60,R60,T60),2)</f>
        <v>247</v>
      </c>
      <c r="E60" s="86" t="str">
        <f>IF(F60="","",VLOOKUP(F60,Entrants!$B$4:$C$102,2))</f>
        <v>Graeme Stewart</v>
      </c>
      <c r="F60" s="43">
        <v>552</v>
      </c>
      <c r="G60" s="15"/>
      <c r="H60" s="18">
        <v>6</v>
      </c>
      <c r="I60" s="20">
        <v>0.010370370370370374</v>
      </c>
      <c r="J60" s="18">
        <v>84</v>
      </c>
      <c r="K60" s="20"/>
      <c r="L60" s="18">
        <v>84</v>
      </c>
      <c r="M60" s="25"/>
      <c r="N60" s="18">
        <v>84</v>
      </c>
      <c r="O60" s="20"/>
      <c r="P60" s="18">
        <v>47</v>
      </c>
      <c r="Q60" s="20">
        <v>0.011331018518518518</v>
      </c>
      <c r="R60" s="18">
        <v>26</v>
      </c>
      <c r="S60" s="20">
        <v>0.010763888888888889</v>
      </c>
      <c r="T60" s="18">
        <v>84</v>
      </c>
      <c r="U60" s="20"/>
      <c r="V60" s="61">
        <f t="shared" si="5"/>
        <v>0.010370370370370374</v>
      </c>
      <c r="W60" s="22">
        <f t="shared" si="6"/>
      </c>
      <c r="AA60" s="4">
        <f t="shared" si="3"/>
        <v>0.010370370370370374</v>
      </c>
      <c r="AB60" s="21" t="e">
        <f>SMALL((I60,K60,M60,O60,Q60,S60,U60),1)+SMALL((I60,K60,M60,O60,Q60,S60,U60),2)+SMALL((I60,K60,M60,O60,Q60,S60,U60),3)+SMALL((I60,K60,M60,O60,Q60,S60,U60),4)</f>
        <v>#NUM!</v>
      </c>
    </row>
    <row r="61" spans="2:28" ht="12.75">
      <c r="B61" s="14">
        <v>55</v>
      </c>
      <c r="C61" s="16">
        <f t="shared" si="4"/>
        <v>432</v>
      </c>
      <c r="D61" s="16">
        <f>C61-LARGE((H61,J61,L61,N61,P61,R61,T61),1)-LARGE((H61,J61,L61,N61,P61,R61,T61),2)</f>
        <v>264</v>
      </c>
      <c r="E61" s="86" t="str">
        <f>IF(F61="","",VLOOKUP(F61,Entrants!$B$4:$C$102,2))</f>
        <v>Colin Seccombe</v>
      </c>
      <c r="F61" s="43">
        <v>546</v>
      </c>
      <c r="G61" s="15"/>
      <c r="H61" s="18">
        <v>84</v>
      </c>
      <c r="I61" s="20"/>
      <c r="J61" s="18">
        <v>84</v>
      </c>
      <c r="K61" s="20"/>
      <c r="L61" s="18">
        <v>84</v>
      </c>
      <c r="M61" s="25"/>
      <c r="N61" s="18">
        <v>49</v>
      </c>
      <c r="O61" s="20">
        <v>0.01497685185185185</v>
      </c>
      <c r="P61" s="18">
        <v>44</v>
      </c>
      <c r="Q61" s="20">
        <v>0.014409722222222223</v>
      </c>
      <c r="R61" s="18">
        <v>84</v>
      </c>
      <c r="S61" s="20"/>
      <c r="T61" s="18">
        <v>3</v>
      </c>
      <c r="U61" s="25">
        <v>0.013784722222222223</v>
      </c>
      <c r="V61" s="61">
        <f t="shared" si="5"/>
        <v>0.013784722222222223</v>
      </c>
      <c r="W61" s="22">
        <f t="shared" si="6"/>
      </c>
      <c r="AA61" s="4">
        <f t="shared" si="3"/>
        <v>0.013784722222222223</v>
      </c>
      <c r="AB61" s="21" t="e">
        <f>SMALL((I61,K61,M61,O61,Q61,S61,U61),1)+SMALL((I61,K61,M61,O61,Q61,S61,U61),2)+SMALL((I61,K61,M61,O61,Q61,S61,U61),3)+SMALL((I61,K61,M61,O61,Q61,S61,U61),4)</f>
        <v>#NUM!</v>
      </c>
    </row>
    <row r="62" spans="2:28" ht="12.75">
      <c r="B62" s="14">
        <v>56</v>
      </c>
      <c r="C62" s="16">
        <f t="shared" si="4"/>
        <v>461</v>
      </c>
      <c r="D62" s="16">
        <f>C62-LARGE((H62,J62,L62,N62,P62,R62,T62),1)-LARGE((H62,J62,L62,N62,P62,R62,T62),2)</f>
        <v>293</v>
      </c>
      <c r="E62" s="86" t="str">
        <f>IF(F62="","",VLOOKUP(F62,Entrants!$B$4:$C$102,2))</f>
        <v>Scott Povey</v>
      </c>
      <c r="F62" s="43">
        <v>510</v>
      </c>
      <c r="G62" s="15"/>
      <c r="H62" s="18">
        <v>14</v>
      </c>
      <c r="I62" s="20">
        <v>0.010243055555555554</v>
      </c>
      <c r="J62" s="18">
        <v>84</v>
      </c>
      <c r="K62" s="20"/>
      <c r="L62" s="18">
        <v>84</v>
      </c>
      <c r="M62" s="25"/>
      <c r="N62" s="18">
        <v>84</v>
      </c>
      <c r="O62" s="20"/>
      <c r="P62" s="18">
        <v>27</v>
      </c>
      <c r="Q62" s="20">
        <v>0.010266203703703704</v>
      </c>
      <c r="R62" s="18">
        <v>84</v>
      </c>
      <c r="S62" s="20"/>
      <c r="T62" s="18">
        <v>84</v>
      </c>
      <c r="U62" s="20"/>
      <c r="V62" s="61">
        <f t="shared" si="5"/>
        <v>0.010243055555555554</v>
      </c>
      <c r="W62" s="22">
        <f t="shared" si="6"/>
      </c>
      <c r="AA62" s="4">
        <f t="shared" si="3"/>
        <v>0.010243055555555554</v>
      </c>
      <c r="AB62" s="21" t="e">
        <f>SMALL((I62,K62,M62,O62,Q62,S62,U62),1)+SMALL((I62,K62,M62,O62,Q62,S62,U62),2)+SMALL((I62,K62,M62,O62,Q62,S62,U62),3)+SMALL((I62,K62,M62,O62,Q62,S62,U62),4)</f>
        <v>#NUM!</v>
      </c>
    </row>
    <row r="63" spans="2:28" ht="12.75">
      <c r="B63" s="14">
        <v>57</v>
      </c>
      <c r="C63" s="16">
        <f t="shared" si="4"/>
        <v>464</v>
      </c>
      <c r="D63" s="16">
        <f>C63-LARGE((H63,J63,L63,N63,P63,R63,T63),1)-LARGE((H63,J63,L63,N63,P63,R63,T63),2)</f>
        <v>296</v>
      </c>
      <c r="E63" s="86" t="str">
        <f>IF(F63="","",VLOOKUP(F63,Entrants!$B$4:$C$102,2))</f>
        <v>Joe Frazer</v>
      </c>
      <c r="F63" s="43">
        <v>570</v>
      </c>
      <c r="G63" s="15"/>
      <c r="H63" s="18">
        <v>51</v>
      </c>
      <c r="I63" s="20">
        <v>0.012129629629629626</v>
      </c>
      <c r="J63" s="18">
        <v>34</v>
      </c>
      <c r="K63" s="20">
        <v>0.012812499999999998</v>
      </c>
      <c r="L63" s="18">
        <v>43</v>
      </c>
      <c r="M63" s="25">
        <v>0.013078703703703703</v>
      </c>
      <c r="N63" s="18">
        <v>84</v>
      </c>
      <c r="O63" s="20"/>
      <c r="P63" s="18">
        <v>84</v>
      </c>
      <c r="Q63" s="20"/>
      <c r="R63" s="18">
        <v>84</v>
      </c>
      <c r="S63" s="20"/>
      <c r="T63" s="18">
        <v>84</v>
      </c>
      <c r="U63" s="20"/>
      <c r="V63" s="61">
        <f t="shared" si="5"/>
        <v>0.012129629629629626</v>
      </c>
      <c r="W63" s="22">
        <f t="shared" si="6"/>
      </c>
      <c r="AA63" s="4">
        <f t="shared" si="3"/>
        <v>0.012129629629629626</v>
      </c>
      <c r="AB63" s="21" t="e">
        <f>SMALL((I63,K63,M63,O63,Q63,S63,U63),1)+SMALL((I63,K63,M63,O63,Q63,S63,U63),2)+SMALL((I63,K63,M63,O63,Q63,S63,U63),3)+SMALL((I63,K63,M63,O63,Q63,S63,U63),4)</f>
        <v>#NUM!</v>
      </c>
    </row>
    <row r="64" spans="2:28" ht="12.75">
      <c r="B64" s="14">
        <v>58</v>
      </c>
      <c r="C64" s="16">
        <f t="shared" si="4"/>
        <v>470</v>
      </c>
      <c r="D64" s="16">
        <f>C64-LARGE((H64,J64,L64,N64,P64,R64,T64),1)-LARGE((H64,J64,L64,N64,P64,R64,T64),2)</f>
        <v>302</v>
      </c>
      <c r="E64" s="86" t="str">
        <f>IF(F64="","",VLOOKUP(F64,Entrants!$B$4:$C$102,2))</f>
        <v>Dave Cox</v>
      </c>
      <c r="F64" s="43">
        <v>577</v>
      </c>
      <c r="G64" s="15"/>
      <c r="H64" s="18">
        <v>30</v>
      </c>
      <c r="I64" s="20">
        <v>0.011724537037037037</v>
      </c>
      <c r="J64" s="18">
        <v>84</v>
      </c>
      <c r="K64" s="20"/>
      <c r="L64" s="18">
        <v>84</v>
      </c>
      <c r="M64" s="25"/>
      <c r="N64" s="18">
        <v>84</v>
      </c>
      <c r="O64" s="20"/>
      <c r="P64" s="18">
        <v>84</v>
      </c>
      <c r="Q64" s="20"/>
      <c r="R64" s="18">
        <v>84</v>
      </c>
      <c r="S64" s="20"/>
      <c r="T64" s="18">
        <v>20</v>
      </c>
      <c r="U64" s="20">
        <v>0.012083333333333335</v>
      </c>
      <c r="V64" s="61">
        <f t="shared" si="5"/>
        <v>0.011724537037037037</v>
      </c>
      <c r="W64" s="22">
        <f t="shared" si="6"/>
      </c>
      <c r="AA64" s="4">
        <f t="shared" si="3"/>
        <v>0.011724537037037037</v>
      </c>
      <c r="AB64" s="21" t="e">
        <f>SMALL((I64,K64,M64,O64,Q64,S64,U64),1)+SMALL((I64,K64,M64,O64,Q64,S64,U64),2)+SMALL((I64,K64,M64,O64,Q64,S64,U64),3)+SMALL((I64,K64,M64,O64,Q64,S64,U64),4)</f>
        <v>#NUM!</v>
      </c>
    </row>
    <row r="65" spans="2:28" ht="12.75">
      <c r="B65" s="14">
        <v>59</v>
      </c>
      <c r="C65" s="16">
        <f t="shared" si="4"/>
        <v>473</v>
      </c>
      <c r="D65" s="16">
        <f>C65-LARGE((H65,J65,L65,N65,P65,R65,T65),1)-LARGE((H65,J65,L65,N65,P65,R65,T65),2)</f>
        <v>305</v>
      </c>
      <c r="E65" s="86" t="str">
        <f>IF(F65="","",VLOOKUP(F65,Entrants!$B$4:$C$102,2))</f>
        <v>Helen Bruce</v>
      </c>
      <c r="F65" s="43">
        <v>566</v>
      </c>
      <c r="G65" s="15"/>
      <c r="H65" s="18">
        <v>7</v>
      </c>
      <c r="I65" s="20">
        <v>0.011886574074074074</v>
      </c>
      <c r="J65" s="18">
        <v>84</v>
      </c>
      <c r="K65" s="20"/>
      <c r="L65" s="18">
        <v>84</v>
      </c>
      <c r="M65" s="25"/>
      <c r="N65" s="18">
        <v>84</v>
      </c>
      <c r="O65" s="20"/>
      <c r="P65" s="18">
        <v>46</v>
      </c>
      <c r="Q65" s="20">
        <v>0.01258101851851852</v>
      </c>
      <c r="R65" s="18">
        <v>84</v>
      </c>
      <c r="S65" s="20"/>
      <c r="T65" s="18">
        <v>84</v>
      </c>
      <c r="U65" s="20"/>
      <c r="V65" s="61">
        <f t="shared" si="5"/>
        <v>0.011886574074074074</v>
      </c>
      <c r="W65" s="22">
        <f t="shared" si="6"/>
      </c>
      <c r="AA65" s="4">
        <f t="shared" si="3"/>
        <v>0.011886574074074074</v>
      </c>
      <c r="AB65" s="21" t="e">
        <f>SMALL((I65,K65,M65,O65,Q65,S65,U65),1)+SMALL((I65,K65,M65,O65,Q65,S65,U65),2)+SMALL((I65,K65,M65,O65,Q65,S65,U65),3)+SMALL((I65,K65,M65,O65,Q65,S65,U65),4)</f>
        <v>#NUM!</v>
      </c>
    </row>
    <row r="66" spans="2:28" ht="12.75">
      <c r="B66" s="14">
        <v>60</v>
      </c>
      <c r="C66" s="16">
        <f t="shared" si="4"/>
        <v>498</v>
      </c>
      <c r="D66" s="16">
        <f>C66-LARGE((H66,J66,L66,N66,P66,R66,T66),1)-LARGE((H66,J66,L66,N66,P66,R66,T66),2)</f>
        <v>330</v>
      </c>
      <c r="E66" s="86" t="str">
        <f>IF(F66="","",VLOOKUP(F66,Entrants!$B$4:$C$102,2))</f>
        <v>Dave Logan</v>
      </c>
      <c r="F66" s="43">
        <v>584</v>
      </c>
      <c r="G66" s="15"/>
      <c r="H66" s="18">
        <v>84</v>
      </c>
      <c r="I66" s="20"/>
      <c r="J66" s="18">
        <v>84</v>
      </c>
      <c r="K66" s="20"/>
      <c r="L66" s="18">
        <v>84</v>
      </c>
      <c r="M66" s="25"/>
      <c r="N66" s="18">
        <v>84</v>
      </c>
      <c r="O66" s="20"/>
      <c r="P66" s="18">
        <v>48</v>
      </c>
      <c r="Q66" s="20">
        <v>0.011805555555555559</v>
      </c>
      <c r="R66" s="18">
        <v>30</v>
      </c>
      <c r="S66" s="20">
        <v>0.011168981481481481</v>
      </c>
      <c r="T66" s="18">
        <v>84</v>
      </c>
      <c r="U66" s="20"/>
      <c r="V66" s="61">
        <f t="shared" si="5"/>
        <v>0.011168981481481481</v>
      </c>
      <c r="W66" s="22">
        <f t="shared" si="6"/>
      </c>
      <c r="AA66" s="4">
        <f t="shared" si="3"/>
        <v>0.011168981481481481</v>
      </c>
      <c r="AB66" s="21" t="e">
        <f>SMALL((I66,K66,M66,O66,Q66,S66,U66),1)+SMALL((I66,K66,M66,O66,Q66,S66,U66),2)+SMALL((I66,K66,M66,O66,Q66,S66,U66),3)+SMALL((I66,K66,M66,O66,Q66,S66,U66),4)</f>
        <v>#NUM!</v>
      </c>
    </row>
    <row r="67" spans="2:28" ht="12.75">
      <c r="B67" s="14">
        <v>61</v>
      </c>
      <c r="C67" s="16">
        <f t="shared" si="4"/>
        <v>505</v>
      </c>
      <c r="D67" s="16">
        <f>C67-LARGE((H67,J67,L67,N67,P67,R67,T67),1)-LARGE((H67,J67,L67,N67,P67,R67,T67),2)</f>
        <v>337</v>
      </c>
      <c r="E67" s="86" t="str">
        <f>IF(F67="","",VLOOKUP(F67,Entrants!$B$4:$C$102,2))</f>
        <v>Jordan Middlemist</v>
      </c>
      <c r="F67" s="43">
        <v>583</v>
      </c>
      <c r="G67" s="15"/>
      <c r="H67" s="18">
        <v>84</v>
      </c>
      <c r="I67" s="20"/>
      <c r="J67" s="18">
        <v>84</v>
      </c>
      <c r="K67" s="20"/>
      <c r="L67" s="18">
        <v>84</v>
      </c>
      <c r="M67" s="25"/>
      <c r="N67" s="18">
        <v>1</v>
      </c>
      <c r="O67" s="20">
        <v>0.009988425925925925</v>
      </c>
      <c r="P67" s="18">
        <v>84</v>
      </c>
      <c r="Q67" s="20"/>
      <c r="R67" s="18">
        <v>84</v>
      </c>
      <c r="S67" s="20"/>
      <c r="T67" s="18">
        <v>84</v>
      </c>
      <c r="U67" s="20"/>
      <c r="V67" s="61">
        <f t="shared" si="5"/>
        <v>0.009988425925925925</v>
      </c>
      <c r="W67" s="22">
        <f t="shared" si="6"/>
      </c>
      <c r="AA67" s="4">
        <f t="shared" si="3"/>
        <v>0.009988425925925925</v>
      </c>
      <c r="AB67" s="21" t="e">
        <f>SMALL((I67,K67,M67,O67,Q67,S67,U67),1)+SMALL((I67,K67,M67,O67,Q67,S67,U67),2)+SMALL((I67,K67,M67,O67,Q67,S67,U67),3)+SMALL((I67,K67,M67,O67,Q67,S67,U67),4)</f>
        <v>#NUM!</v>
      </c>
    </row>
    <row r="68" spans="2:28" ht="12.75">
      <c r="B68" s="14">
        <v>62</v>
      </c>
      <c r="C68" s="16">
        <f t="shared" si="4"/>
        <v>505</v>
      </c>
      <c r="D68" s="16">
        <f>C68-LARGE((H68,J68,L68,N68,P68,R68,T68),1)-LARGE((H68,J68,L68,N68,P68,R68,T68),2)</f>
        <v>337</v>
      </c>
      <c r="E68" s="86" t="str">
        <f>IF(F68="","",VLOOKUP(F68,Entrants!$B$4:$C$102,2))</f>
        <v>Jordan Wright</v>
      </c>
      <c r="F68" s="43">
        <v>509</v>
      </c>
      <c r="G68" s="15"/>
      <c r="H68" s="18">
        <v>1</v>
      </c>
      <c r="I68" s="20">
        <v>0.011770833333333331</v>
      </c>
      <c r="J68" s="18">
        <v>84</v>
      </c>
      <c r="K68" s="20"/>
      <c r="L68" s="18">
        <v>84</v>
      </c>
      <c r="M68" s="25"/>
      <c r="N68" s="18">
        <v>84</v>
      </c>
      <c r="O68" s="20"/>
      <c r="P68" s="18">
        <v>84</v>
      </c>
      <c r="Q68" s="20"/>
      <c r="R68" s="18">
        <v>84</v>
      </c>
      <c r="S68" s="20"/>
      <c r="T68" s="18">
        <v>84</v>
      </c>
      <c r="U68" s="20"/>
      <c r="V68" s="61">
        <f t="shared" si="5"/>
        <v>0.011770833333333331</v>
      </c>
      <c r="W68" s="22">
        <f t="shared" si="6"/>
      </c>
      <c r="AA68" s="4">
        <f t="shared" si="3"/>
        <v>0.011770833333333331</v>
      </c>
      <c r="AB68" s="21" t="e">
        <f>SMALL((I68,K68,M68,O68,Q68,S68,U68),1)+SMALL((I68,K68,M68,O68,Q68,S68,U68),2)+SMALL((I68,K68,M68,O68,Q68,S68,U68),3)+SMALL((I68,K68,M68,O68,Q68,S68,U68),4)</f>
        <v>#NUM!</v>
      </c>
    </row>
    <row r="69" spans="2:28" ht="12.75">
      <c r="B69" s="14">
        <v>63</v>
      </c>
      <c r="C69" s="16">
        <f t="shared" si="4"/>
        <v>506</v>
      </c>
      <c r="D69" s="16">
        <f>C69-LARGE((H69,J69,L69,N69,P69,R69,T69),1)-LARGE((H69,J69,L69,N69,P69,R69,T69),2)</f>
        <v>338</v>
      </c>
      <c r="E69" s="86" t="str">
        <f>IF(F69="","",VLOOKUP(F69,Entrants!$B$4:$C$102,2))</f>
        <v>Mattie Jackson</v>
      </c>
      <c r="F69" s="43">
        <v>525</v>
      </c>
      <c r="G69" s="15"/>
      <c r="H69" s="18">
        <v>84</v>
      </c>
      <c r="I69" s="20"/>
      <c r="J69" s="18">
        <v>2</v>
      </c>
      <c r="K69" s="20">
        <v>0.010254629629629627</v>
      </c>
      <c r="L69" s="18">
        <v>84</v>
      </c>
      <c r="M69" s="25"/>
      <c r="N69" s="18">
        <v>84</v>
      </c>
      <c r="O69" s="20"/>
      <c r="P69" s="18">
        <v>84</v>
      </c>
      <c r="Q69" s="20"/>
      <c r="R69" s="18">
        <v>84</v>
      </c>
      <c r="S69" s="20"/>
      <c r="T69" s="18">
        <v>84</v>
      </c>
      <c r="U69" s="20"/>
      <c r="V69" s="61">
        <f t="shared" si="5"/>
        <v>0.010254629629629627</v>
      </c>
      <c r="W69" s="22">
        <f t="shared" si="6"/>
      </c>
      <c r="AA69" s="4">
        <f t="shared" si="3"/>
        <v>0.010254629629629627</v>
      </c>
      <c r="AB69" s="21" t="e">
        <f>SMALL((I69,K69,M69,O69,Q69,S69,U69),1)+SMALL((I69,K69,M69,O69,Q69,S69,U69),2)+SMALL((I69,K69,M69,O69,Q69,S69,U69),3)+SMALL((I69,K69,M69,O69,Q69,S69,U69),4)</f>
        <v>#NUM!</v>
      </c>
    </row>
    <row r="70" spans="2:28" ht="12.75">
      <c r="B70" s="14">
        <v>64</v>
      </c>
      <c r="C70" s="16">
        <f t="shared" si="4"/>
        <v>515</v>
      </c>
      <c r="D70" s="16">
        <f>C70-LARGE((H70,J70,L70,N70,P70,R70,T70),1)-LARGE((H70,J70,L70,N70,P70,R70,T70),2)</f>
        <v>347</v>
      </c>
      <c r="E70" s="86" t="str">
        <f>IF(F70="","",VLOOKUP(F70,Entrants!$B$4:$C$102,2))</f>
        <v>Michael Scott</v>
      </c>
      <c r="F70" s="43">
        <v>526</v>
      </c>
      <c r="G70" s="15"/>
      <c r="H70" s="18">
        <v>11</v>
      </c>
      <c r="I70" s="20">
        <v>0.010902777777777779</v>
      </c>
      <c r="J70" s="18">
        <v>84</v>
      </c>
      <c r="K70" s="20"/>
      <c r="L70" s="18">
        <v>84</v>
      </c>
      <c r="M70" s="25"/>
      <c r="N70" s="18">
        <v>84</v>
      </c>
      <c r="O70" s="20"/>
      <c r="P70" s="18">
        <v>84</v>
      </c>
      <c r="Q70" s="20"/>
      <c r="R70" s="18">
        <v>84</v>
      </c>
      <c r="S70" s="20"/>
      <c r="T70" s="18">
        <v>84</v>
      </c>
      <c r="U70" s="20"/>
      <c r="V70" s="61">
        <f t="shared" si="5"/>
        <v>0.010902777777777779</v>
      </c>
      <c r="W70" s="22">
        <f t="shared" si="6"/>
      </c>
      <c r="AA70" s="4">
        <f t="shared" si="3"/>
        <v>0.010902777777777779</v>
      </c>
      <c r="AB70" s="21" t="e">
        <f>SMALL((I70,K70,M70,O70,Q70,S70,U70),1)+SMALL((I70,K70,M70,O70,Q70,S70,U70),2)+SMALL((I70,K70,M70,O70,Q70,S70,U70),3)+SMALL((I70,K70,M70,O70,Q70,S70,U70),4)</f>
        <v>#NUM!</v>
      </c>
    </row>
    <row r="71" spans="2:28" ht="12.75">
      <c r="B71" s="14">
        <v>65</v>
      </c>
      <c r="C71" s="16">
        <f aca="true" t="shared" si="7" ref="C71:C96">H71+J71+L71+N71+P71+R71+T71</f>
        <v>516</v>
      </c>
      <c r="D71" s="16">
        <f>C71-LARGE((H71,J71,L71,N71,P71,R71,T71),1)-LARGE((H71,J71,L71,N71,P71,R71,T71),2)</f>
        <v>348</v>
      </c>
      <c r="E71" s="86" t="str">
        <f>IF(F71="","",VLOOKUP(F71,Entrants!$B$4:$C$102,2))</f>
        <v>Diane Wallace</v>
      </c>
      <c r="F71" s="43">
        <v>572</v>
      </c>
      <c r="G71" s="15"/>
      <c r="H71" s="18">
        <v>57</v>
      </c>
      <c r="I71" s="20">
        <v>0.01503472222222222</v>
      </c>
      <c r="J71" s="18">
        <v>84</v>
      </c>
      <c r="K71" s="20"/>
      <c r="L71" s="18">
        <v>84</v>
      </c>
      <c r="M71" s="25"/>
      <c r="N71" s="18">
        <v>39</v>
      </c>
      <c r="O71" s="20">
        <v>0.015659722222222224</v>
      </c>
      <c r="P71" s="18">
        <v>84</v>
      </c>
      <c r="Q71" s="20"/>
      <c r="R71" s="18">
        <v>84</v>
      </c>
      <c r="S71" s="20"/>
      <c r="T71" s="18">
        <v>84</v>
      </c>
      <c r="U71" s="20"/>
      <c r="V71" s="61">
        <f aca="true" t="shared" si="8" ref="V71:V96">IF(AA71&gt;0,AA71,"")</f>
        <v>0.01503472222222222</v>
      </c>
      <c r="W71" s="22">
        <f aca="true" t="shared" si="9" ref="W71:W96">IF(ISNUMBER(AB71),AB71,"")</f>
      </c>
      <c r="AA71" s="4">
        <f t="shared" si="3"/>
        <v>0.01503472222222222</v>
      </c>
      <c r="AB71" s="21" t="e">
        <f>SMALL((I71,K71,M71,O71,Q71,S71,U71),1)+SMALL((I71,K71,M71,O71,Q71,S71,U71),2)+SMALL((I71,K71,M71,O71,Q71,S71,U71),3)+SMALL((I71,K71,M71,O71,Q71,S71,U71),4)</f>
        <v>#NUM!</v>
      </c>
    </row>
    <row r="72" spans="2:28" ht="12.75">
      <c r="B72" s="14">
        <v>66</v>
      </c>
      <c r="C72" s="16">
        <f t="shared" si="7"/>
        <v>522</v>
      </c>
      <c r="D72" s="16">
        <f>C72-LARGE((H72,J72,L72,N72,P72,R72,T72),1)-LARGE((H72,J72,L72,N72,P72,R72,T72),2)</f>
        <v>354</v>
      </c>
      <c r="E72" s="86" t="str">
        <f>IF(F72="","",VLOOKUP(F72,Entrants!$B$4:$C$102,2))</f>
        <v>Lisa Dean</v>
      </c>
      <c r="F72" s="43">
        <v>560</v>
      </c>
      <c r="G72" s="15"/>
      <c r="H72" s="18">
        <v>54</v>
      </c>
      <c r="I72" s="20">
        <v>0.014756944444444444</v>
      </c>
      <c r="J72" s="18">
        <v>84</v>
      </c>
      <c r="K72" s="25"/>
      <c r="L72" s="18">
        <v>84</v>
      </c>
      <c r="M72" s="25"/>
      <c r="N72" s="18">
        <v>48</v>
      </c>
      <c r="O72" s="20">
        <v>0.015370370370370371</v>
      </c>
      <c r="P72" s="18">
        <v>84</v>
      </c>
      <c r="Q72" s="20"/>
      <c r="R72" s="18">
        <v>84</v>
      </c>
      <c r="S72" s="20"/>
      <c r="T72" s="18">
        <v>84</v>
      </c>
      <c r="U72" s="20"/>
      <c r="V72" s="61">
        <f t="shared" si="8"/>
        <v>0.014756944444444444</v>
      </c>
      <c r="W72" s="22">
        <f t="shared" si="9"/>
      </c>
      <c r="AA72" s="4">
        <f t="shared" si="3"/>
        <v>0.014756944444444444</v>
      </c>
      <c r="AB72" s="21" t="e">
        <f>SMALL((I72,K72,M72,O72,Q72,S72,U72),1)+SMALL((I72,K72,M72,O72,Q72,S72,U72),2)+SMALL((I72,K72,M72,O72,Q72,S72,U72),3)+SMALL((I72,K72,M72,O72,Q72,S72,U72),4)</f>
        <v>#NUM!</v>
      </c>
    </row>
    <row r="73" spans="2:28" ht="12.75">
      <c r="B73" s="14">
        <v>67</v>
      </c>
      <c r="C73" s="16">
        <f t="shared" si="7"/>
        <v>538</v>
      </c>
      <c r="D73" s="16">
        <f>C73-LARGE((H73,J73,L73,N73,P73,R73,T73),1)-LARGE((H73,J73,L73,N73,P73,R73,T73),2)</f>
        <v>370</v>
      </c>
      <c r="E73" s="86" t="str">
        <f>IF(F73="","",VLOOKUP(F73,Entrants!$B$4:$C$102,2))</f>
        <v>Gary Jones</v>
      </c>
      <c r="F73" s="43">
        <v>563</v>
      </c>
      <c r="G73" s="15"/>
      <c r="H73" s="18">
        <v>84</v>
      </c>
      <c r="I73" s="20"/>
      <c r="J73" s="18">
        <v>84</v>
      </c>
      <c r="K73" s="20"/>
      <c r="L73" s="18">
        <v>84</v>
      </c>
      <c r="M73" s="25"/>
      <c r="N73" s="18">
        <v>84</v>
      </c>
      <c r="O73" s="20"/>
      <c r="P73" s="18">
        <v>84</v>
      </c>
      <c r="Q73" s="20"/>
      <c r="R73" s="18">
        <v>84</v>
      </c>
      <c r="S73" s="20"/>
      <c r="T73" s="18">
        <v>34</v>
      </c>
      <c r="U73" s="20">
        <v>0.009305555555555555</v>
      </c>
      <c r="V73" s="61">
        <f t="shared" si="8"/>
        <v>0.009305555555555555</v>
      </c>
      <c r="W73" s="22">
        <f t="shared" si="9"/>
      </c>
      <c r="AA73" s="4">
        <f t="shared" si="3"/>
        <v>0.009305555555555555</v>
      </c>
      <c r="AB73" s="21" t="e">
        <f>SMALL((I73,K73,M73,O73,Q73,S73,U73),1)+SMALL((I73,K73,M73,O73,Q73,S73,U73),2)+SMALL((I73,K73,M73,O73,Q73,S73,U73),3)+SMALL((I73,K73,M73,O73,Q73,S73,U73),4)</f>
        <v>#NUM!</v>
      </c>
    </row>
    <row r="74" spans="2:28" ht="12.75">
      <c r="B74" s="14">
        <v>68</v>
      </c>
      <c r="C74" s="16">
        <f t="shared" si="7"/>
        <v>540</v>
      </c>
      <c r="D74" s="16">
        <f>C74-LARGE((H74,J74,L74,N74,P74,R74,T74),1)-LARGE((H74,J74,L74,N74,P74,R74,T74),2)</f>
        <v>372</v>
      </c>
      <c r="E74" s="86" t="str">
        <f>IF(F74="","",VLOOKUP(F74,Entrants!$B$4:$C$102,2))</f>
        <v>Craig Birch</v>
      </c>
      <c r="F74" s="43">
        <v>576</v>
      </c>
      <c r="G74" s="15"/>
      <c r="H74" s="18">
        <v>84</v>
      </c>
      <c r="I74" s="20"/>
      <c r="J74" s="18">
        <v>84</v>
      </c>
      <c r="K74" s="20"/>
      <c r="L74" s="18">
        <v>36</v>
      </c>
      <c r="M74" s="25">
        <v>0.010763888888888889</v>
      </c>
      <c r="N74" s="18">
        <v>84</v>
      </c>
      <c r="O74" s="20"/>
      <c r="P74" s="18">
        <v>84</v>
      </c>
      <c r="Q74" s="20"/>
      <c r="R74" s="18">
        <v>84</v>
      </c>
      <c r="S74" s="20"/>
      <c r="T74" s="18">
        <v>84</v>
      </c>
      <c r="U74" s="20"/>
      <c r="V74" s="61">
        <f t="shared" si="8"/>
        <v>0.010763888888888889</v>
      </c>
      <c r="W74" s="22">
        <f t="shared" si="9"/>
      </c>
      <c r="AA74" s="4">
        <f t="shared" si="3"/>
        <v>0.010763888888888889</v>
      </c>
      <c r="AB74" s="21" t="e">
        <f>SMALL((I74,K74,M74,O74,Q74,S74,U74),1)+SMALL((I74,K74,M74,O74,Q74,S74,U74),2)+SMALL((I74,K74,M74,O74,Q74,S74,U74),3)+SMALL((I74,K74,M74,O74,Q74,S74,U74),4)</f>
        <v>#NUM!</v>
      </c>
    </row>
    <row r="75" spans="2:28" ht="12.75">
      <c r="B75" s="14">
        <v>69</v>
      </c>
      <c r="C75" s="16">
        <f t="shared" si="7"/>
        <v>540</v>
      </c>
      <c r="D75" s="16">
        <f>C75-LARGE((H75,J75,L75,N75,P75,R75,T75),1)-LARGE((H75,J75,L75,N75,P75,R75,T75),2)</f>
        <v>372</v>
      </c>
      <c r="E75" s="86" t="str">
        <f>IF(F75="","",VLOOKUP(F75,Entrants!$B$4:$C$102,2))</f>
        <v>John Mallon</v>
      </c>
      <c r="F75" s="43">
        <v>564</v>
      </c>
      <c r="G75" s="15"/>
      <c r="H75" s="18">
        <v>36</v>
      </c>
      <c r="I75" s="20">
        <v>0.01170138888888889</v>
      </c>
      <c r="J75" s="18">
        <v>84</v>
      </c>
      <c r="K75" s="20"/>
      <c r="L75" s="18">
        <v>84</v>
      </c>
      <c r="M75" s="25"/>
      <c r="N75" s="18">
        <v>84</v>
      </c>
      <c r="O75" s="20"/>
      <c r="P75" s="18">
        <v>84</v>
      </c>
      <c r="Q75" s="20"/>
      <c r="R75" s="18">
        <v>84</v>
      </c>
      <c r="S75" s="20"/>
      <c r="T75" s="18">
        <v>84</v>
      </c>
      <c r="U75" s="20"/>
      <c r="V75" s="61">
        <f t="shared" si="8"/>
        <v>0.01170138888888889</v>
      </c>
      <c r="W75" s="22">
        <f t="shared" si="9"/>
      </c>
      <c r="AA75" s="4">
        <f t="shared" si="3"/>
        <v>0.01170138888888889</v>
      </c>
      <c r="AB75" s="21" t="e">
        <f>SMALL((I75,K75,M75,O75,Q75,S75,U75),1)+SMALL((I75,K75,M75,O75,Q75,S75,U75),2)+SMALL((I75,K75,M75,O75,Q75,S75,U75),3)+SMALL((I75,K75,M75,O75,Q75,S75,U75),4)</f>
        <v>#NUM!</v>
      </c>
    </row>
    <row r="76" spans="2:28" ht="12.75">
      <c r="B76" s="14">
        <v>70</v>
      </c>
      <c r="C76" s="16">
        <f t="shared" si="7"/>
        <v>540</v>
      </c>
      <c r="D76" s="16">
        <f>C76-LARGE((H76,J76,L76,N76,P76,R76,T76),1)-LARGE((H76,J76,L76,N76,P76,R76,T76),2)</f>
        <v>372</v>
      </c>
      <c r="E76" s="86" t="str">
        <f>IF(F76="","",VLOOKUP(F76,Entrants!$B$4:$C$102,2))</f>
        <v>Shaun Dodd</v>
      </c>
      <c r="F76" s="43">
        <v>514</v>
      </c>
      <c r="G76" s="15"/>
      <c r="H76" s="18">
        <v>84</v>
      </c>
      <c r="I76" s="20"/>
      <c r="J76" s="18">
        <v>84</v>
      </c>
      <c r="K76" s="20"/>
      <c r="L76" s="18">
        <v>84</v>
      </c>
      <c r="M76" s="25"/>
      <c r="N76" s="18">
        <v>84</v>
      </c>
      <c r="O76" s="20"/>
      <c r="P76" s="18">
        <v>84</v>
      </c>
      <c r="Q76" s="20"/>
      <c r="R76" s="18">
        <v>84</v>
      </c>
      <c r="S76" s="20"/>
      <c r="T76" s="18">
        <v>36</v>
      </c>
      <c r="U76" s="20">
        <v>0.011944444444444442</v>
      </c>
      <c r="V76" s="61">
        <f t="shared" si="8"/>
        <v>0.011944444444444442</v>
      </c>
      <c r="W76" s="22">
        <f t="shared" si="9"/>
      </c>
      <c r="AA76" s="4">
        <f t="shared" si="3"/>
        <v>0.011944444444444442</v>
      </c>
      <c r="AB76" s="21" t="e">
        <f>SMALL((I76,K76,M76,O76,Q76,S76,U76),1)+SMALL((I76,K76,M76,O76,Q76,S76,U76),2)+SMALL((I76,K76,M76,O76,Q76,S76,U76),3)+SMALL((I76,K76,M76,O76,Q76,S76,U76),4)</f>
        <v>#NUM!</v>
      </c>
    </row>
    <row r="77" spans="2:28" ht="12.75">
      <c r="B77" s="14">
        <v>71</v>
      </c>
      <c r="C77" s="43">
        <f t="shared" si="7"/>
        <v>543</v>
      </c>
      <c r="D77" s="16">
        <f>C77-LARGE((H77,J77,L77,N77,P77,R77,T77),1)-LARGE((H77,J77,L77,N77,P77,R77,T77),2)</f>
        <v>375</v>
      </c>
      <c r="E77" s="86" t="str">
        <f>IF(F77="","",VLOOKUP(F77,Entrants!$B$4:$C$102,2))</f>
        <v>Joanne Straughan</v>
      </c>
      <c r="F77" s="43">
        <v>506</v>
      </c>
      <c r="G77" s="24"/>
      <c r="H77" s="18">
        <v>39</v>
      </c>
      <c r="I77" s="20">
        <v>0.015254629629629628</v>
      </c>
      <c r="J77" s="18">
        <v>84</v>
      </c>
      <c r="K77" s="20"/>
      <c r="L77" s="18">
        <v>84</v>
      </c>
      <c r="M77" s="25"/>
      <c r="N77" s="18">
        <v>84</v>
      </c>
      <c r="O77" s="20"/>
      <c r="P77" s="18">
        <v>84</v>
      </c>
      <c r="Q77" s="20"/>
      <c r="R77" s="18">
        <v>84</v>
      </c>
      <c r="S77" s="20"/>
      <c r="T77" s="18">
        <v>84</v>
      </c>
      <c r="U77" s="20"/>
      <c r="V77" s="61">
        <f t="shared" si="8"/>
        <v>0.015254629629629628</v>
      </c>
      <c r="W77" s="22">
        <f t="shared" si="9"/>
      </c>
      <c r="AA77" s="4">
        <f t="shared" si="3"/>
        <v>0.015254629629629628</v>
      </c>
      <c r="AB77" s="21" t="e">
        <f>SMALL((I77,K77,M77,O77,Q77,S77,U77),1)+SMALL((I77,K77,M77,O77,Q77,S77,U77),2)+SMALL((I77,K77,M77,O77,Q77,S77,U77),3)+SMALL((I77,K77,M77,O77,Q77,S77,U77),4)</f>
        <v>#NUM!</v>
      </c>
    </row>
    <row r="78" spans="2:28" ht="12.75">
      <c r="B78" s="14">
        <v>72</v>
      </c>
      <c r="C78" s="16">
        <f t="shared" si="7"/>
        <v>550</v>
      </c>
      <c r="D78" s="16">
        <f>C78-LARGE((H78,J78,L78,N78,P78,R78,T78),1)-LARGE((H78,J78,L78,N78,P78,R78,T78),2)</f>
        <v>382</v>
      </c>
      <c r="E78" s="86" t="str">
        <f>IF(F78="","",VLOOKUP(F78,Entrants!$B$4:$C$102,2))</f>
        <v>Scott Goodfellow</v>
      </c>
      <c r="F78" s="43">
        <v>511</v>
      </c>
      <c r="G78" s="15"/>
      <c r="H78" s="18">
        <v>46</v>
      </c>
      <c r="I78" s="20">
        <v>0.01173611111111111</v>
      </c>
      <c r="J78" s="18">
        <v>84</v>
      </c>
      <c r="K78" s="20"/>
      <c r="L78" s="18">
        <v>84</v>
      </c>
      <c r="M78" s="25"/>
      <c r="N78" s="18">
        <v>84</v>
      </c>
      <c r="O78" s="20"/>
      <c r="P78" s="18">
        <v>84</v>
      </c>
      <c r="Q78" s="20"/>
      <c r="R78" s="18">
        <v>84</v>
      </c>
      <c r="S78" s="20"/>
      <c r="T78" s="18">
        <v>84</v>
      </c>
      <c r="U78" s="25"/>
      <c r="V78" s="61">
        <f t="shared" si="8"/>
        <v>0.01173611111111111</v>
      </c>
      <c r="W78" s="22">
        <f t="shared" si="9"/>
      </c>
      <c r="AA78" s="4">
        <f t="shared" si="3"/>
        <v>0.01173611111111111</v>
      </c>
      <c r="AB78" s="21" t="e">
        <f>SMALL((I78,K78,M78,O78,Q78,S78,U78),1)+SMALL((I78,K78,M78,O78,Q78,S78,U78),2)+SMALL((I78,K78,M78,O78,Q78,S78,U78),3)+SMALL((I78,K78,M78,O78,Q78,S78,U78),4)</f>
        <v>#NUM!</v>
      </c>
    </row>
    <row r="79" spans="2:28" ht="12.75">
      <c r="B79" s="14">
        <v>73</v>
      </c>
      <c r="C79" s="16">
        <f t="shared" si="7"/>
        <v>552</v>
      </c>
      <c r="D79" s="16">
        <f>C79-LARGE((H79,J79,L79,N79,P79,R79,T79),1)-LARGE((H79,J79,L79,N79,P79,R79,T79),2)</f>
        <v>384</v>
      </c>
      <c r="E79" s="86" t="str">
        <f>IF(F79="","",VLOOKUP(F79,Entrants!$B$4:$C$102,2))</f>
        <v>Deborah Dormand</v>
      </c>
      <c r="F79" s="43">
        <v>586</v>
      </c>
      <c r="G79" s="15"/>
      <c r="H79" s="18">
        <v>48</v>
      </c>
      <c r="I79" s="20">
        <v>0.014236111111111113</v>
      </c>
      <c r="J79" s="18">
        <v>84</v>
      </c>
      <c r="K79" s="20"/>
      <c r="L79" s="18">
        <v>84</v>
      </c>
      <c r="M79" s="25"/>
      <c r="N79" s="18">
        <v>84</v>
      </c>
      <c r="O79" s="20"/>
      <c r="P79" s="18">
        <v>84</v>
      </c>
      <c r="Q79" s="20"/>
      <c r="R79" s="18">
        <v>84</v>
      </c>
      <c r="S79" s="20"/>
      <c r="T79" s="18">
        <v>84</v>
      </c>
      <c r="U79" s="20"/>
      <c r="V79" s="61">
        <f t="shared" si="8"/>
        <v>0.014236111111111113</v>
      </c>
      <c r="W79" s="22">
        <f t="shared" si="9"/>
      </c>
      <c r="AA79" s="4">
        <f t="shared" si="3"/>
        <v>0.014236111111111113</v>
      </c>
      <c r="AB79" s="21" t="e">
        <f>SMALL((I79,K79,M79,O79,Q79,S79,U79),1)+SMALL((I79,K79,M79,O79,Q79,S79,U79),2)+SMALL((I79,K79,M79,O79,Q79,S79,U79),3)+SMALL((I79,K79,M79,O79,Q79,S79,U79),4)</f>
        <v>#NUM!</v>
      </c>
    </row>
    <row r="80" spans="2:28" ht="12.75">
      <c r="B80" s="14">
        <v>74</v>
      </c>
      <c r="C80" s="16">
        <f t="shared" si="7"/>
        <v>554</v>
      </c>
      <c r="D80" s="16">
        <f>C80-LARGE((H80,J80,L80,N80,P80,R80,T80),1)-LARGE((H80,J80,L80,N80,P80,R80,T80),2)</f>
        <v>386</v>
      </c>
      <c r="E80" s="86" t="str">
        <f>IF(F80="","",VLOOKUP(F80,Entrants!$B$4:$C$102,2))</f>
        <v>Adam Smith</v>
      </c>
      <c r="F80" s="43">
        <v>527</v>
      </c>
      <c r="G80" s="15"/>
      <c r="H80" s="18">
        <v>50</v>
      </c>
      <c r="I80" s="20">
        <v>0.01078703703703704</v>
      </c>
      <c r="J80" s="18">
        <v>84</v>
      </c>
      <c r="K80" s="20"/>
      <c r="L80" s="18">
        <v>84</v>
      </c>
      <c r="M80" s="25"/>
      <c r="N80" s="18">
        <v>84</v>
      </c>
      <c r="O80" s="20"/>
      <c r="P80" s="18">
        <v>84</v>
      </c>
      <c r="Q80" s="20"/>
      <c r="R80" s="18">
        <v>84</v>
      </c>
      <c r="S80" s="20"/>
      <c r="T80" s="18">
        <v>84</v>
      </c>
      <c r="U80" s="20"/>
      <c r="V80" s="61">
        <f t="shared" si="8"/>
        <v>0.01078703703703704</v>
      </c>
      <c r="W80" s="22">
        <f t="shared" si="9"/>
      </c>
      <c r="AA80" s="4">
        <f t="shared" si="3"/>
        <v>0.01078703703703704</v>
      </c>
      <c r="AB80" s="21" t="e">
        <f>SMALL((I80,K80,M80,O80,Q80,S80,U80),1)+SMALL((I80,K80,M80,O80,Q80,S80,U80),2)+SMALL((I80,K80,M80,O80,Q80,S80,U80),3)+SMALL((I80,K80,M80,O80,Q80,S80,U80),4)</f>
        <v>#NUM!</v>
      </c>
    </row>
    <row r="81" spans="2:28" ht="12.75">
      <c r="B81" s="14">
        <v>75</v>
      </c>
      <c r="C81" s="16">
        <f t="shared" si="7"/>
        <v>554</v>
      </c>
      <c r="D81" s="16">
        <f>C81-LARGE((H81,J81,L81,N81,P81,R81,T81),1)-LARGE((H81,J81,L81,N81,P81,R81,T81),2)</f>
        <v>386</v>
      </c>
      <c r="E81" s="86" t="str">
        <f>IF(F81="","",VLOOKUP(F81,Entrants!$B$4:$C$102,2))</f>
        <v>Andrew Henderson</v>
      </c>
      <c r="F81" s="43">
        <v>582</v>
      </c>
      <c r="G81" s="15"/>
      <c r="H81" s="18">
        <v>84</v>
      </c>
      <c r="I81" s="20"/>
      <c r="J81" s="18">
        <v>84</v>
      </c>
      <c r="K81" s="20"/>
      <c r="L81" s="18">
        <v>84</v>
      </c>
      <c r="M81" s="25"/>
      <c r="N81" s="18">
        <v>84</v>
      </c>
      <c r="O81" s="20"/>
      <c r="P81" s="18">
        <v>50</v>
      </c>
      <c r="Q81" s="20">
        <v>0.011736111111111109</v>
      </c>
      <c r="R81" s="18">
        <v>84</v>
      </c>
      <c r="S81" s="20"/>
      <c r="T81" s="18">
        <v>84</v>
      </c>
      <c r="U81" s="20"/>
      <c r="V81" s="61">
        <f t="shared" si="8"/>
        <v>0.011736111111111109</v>
      </c>
      <c r="W81" s="22">
        <f t="shared" si="9"/>
      </c>
      <c r="AA81" s="4">
        <f t="shared" si="3"/>
        <v>0.011736111111111109</v>
      </c>
      <c r="AB81" s="21" t="e">
        <f>SMALL((I81,K81,M81,O81,Q81,S81,U81),1)+SMALL((I81,K81,M81,O81,Q81,S81,U81),2)+SMALL((I81,K81,M81,O81,Q81,S81,U81),3)+SMALL((I81,K81,M81,O81,Q81,S81,U81),4)</f>
        <v>#NUM!</v>
      </c>
    </row>
    <row r="82" spans="2:28" ht="12.75">
      <c r="B82" s="14">
        <v>76</v>
      </c>
      <c r="C82" s="16">
        <f t="shared" si="7"/>
        <v>560</v>
      </c>
      <c r="D82" s="16">
        <f>C82-LARGE((H82,J82,L82,N82,P82,R82,T82),1)-LARGE((H82,J82,L82,N82,P82,R82,T82),2)</f>
        <v>392</v>
      </c>
      <c r="E82" s="86" t="str">
        <f>IF(F82="","",VLOOKUP(F82,Entrants!$B$4:$C$102,2))</f>
        <v>Gareth Hope</v>
      </c>
      <c r="F82" s="43">
        <v>555</v>
      </c>
      <c r="G82" s="15"/>
      <c r="H82" s="18">
        <v>56</v>
      </c>
      <c r="I82" s="20">
        <v>0.011550925925925926</v>
      </c>
      <c r="J82" s="18">
        <v>84</v>
      </c>
      <c r="K82" s="20"/>
      <c r="L82" s="18">
        <v>84</v>
      </c>
      <c r="M82" s="25"/>
      <c r="N82" s="18">
        <v>84</v>
      </c>
      <c r="O82" s="20"/>
      <c r="P82" s="18">
        <v>84</v>
      </c>
      <c r="Q82" s="20"/>
      <c r="R82" s="18">
        <v>84</v>
      </c>
      <c r="S82" s="20"/>
      <c r="T82" s="18">
        <v>84</v>
      </c>
      <c r="U82" s="20"/>
      <c r="V82" s="61">
        <f t="shared" si="8"/>
        <v>0.011550925925925926</v>
      </c>
      <c r="W82" s="22">
        <f t="shared" si="9"/>
      </c>
      <c r="AA82" s="4">
        <f t="shared" si="3"/>
        <v>0.011550925925925926</v>
      </c>
      <c r="AB82" s="21" t="e">
        <f>SMALL((I82,K82,M82,O82,Q82,S82,U82),1)+SMALL((I82,K82,M82,O82,Q82,S82,U82),2)+SMALL((I82,K82,M82,O82,Q82,S82,U82),3)+SMALL((I82,K82,M82,O82,Q82,S82,U82),4)</f>
        <v>#NUM!</v>
      </c>
    </row>
    <row r="83" spans="2:28" ht="12.75">
      <c r="B83" s="14">
        <v>77</v>
      </c>
      <c r="C83" s="16">
        <f t="shared" si="7"/>
        <v>562</v>
      </c>
      <c r="D83" s="16">
        <f>C83-LARGE((H83,J83,L83,N83,P83,R83,T83),1)-LARGE((H83,J83,L83,N83,P83,R83,T83),2)</f>
        <v>394</v>
      </c>
      <c r="E83" s="86" t="str">
        <f>IF(F83="","",VLOOKUP(F83,Entrants!$B$4:$C$102,2))</f>
        <v>Adam Robinson</v>
      </c>
      <c r="F83" s="43">
        <v>537</v>
      </c>
      <c r="G83" s="15"/>
      <c r="H83" s="18">
        <v>58</v>
      </c>
      <c r="I83" s="20">
        <v>0.011620370370370375</v>
      </c>
      <c r="J83" s="18">
        <v>84</v>
      </c>
      <c r="K83" s="25"/>
      <c r="L83" s="18">
        <v>84</v>
      </c>
      <c r="M83" s="25"/>
      <c r="N83" s="18">
        <v>84</v>
      </c>
      <c r="O83" s="20"/>
      <c r="P83" s="18">
        <v>84</v>
      </c>
      <c r="Q83" s="20"/>
      <c r="R83" s="18">
        <v>84</v>
      </c>
      <c r="S83" s="20"/>
      <c r="T83" s="18">
        <v>84</v>
      </c>
      <c r="U83" s="20"/>
      <c r="V83" s="61">
        <f t="shared" si="8"/>
        <v>0.011620370370370375</v>
      </c>
      <c r="W83" s="22">
        <f t="shared" si="9"/>
      </c>
      <c r="AA83" s="4">
        <f t="shared" si="3"/>
        <v>0.011620370370370375</v>
      </c>
      <c r="AB83" s="21" t="e">
        <f>SMALL((I83,K83,M83,O83,Q83,S83,U83),1)+SMALL((I83,K83,M83,O83,Q83,S83,U83),2)+SMALL((I83,K83,M83,O83,Q83,S83,U83),3)+SMALL((I83,K83,M83,O83,Q83,S83,U83),4)</f>
        <v>#NUM!</v>
      </c>
    </row>
    <row r="84" spans="2:28" ht="12.75">
      <c r="B84" s="14">
        <v>78</v>
      </c>
      <c r="C84" s="16">
        <f t="shared" si="7"/>
        <v>588</v>
      </c>
      <c r="D84" s="16">
        <f>C84-LARGE((H84,J84,L84,N84,P84,R84,T84),1)-LARGE((H84,J84,L84,N84,P84,R84,T84),2)</f>
        <v>420</v>
      </c>
      <c r="E84" s="86" t="str">
        <f>IF(F84="","",VLOOKUP(F84,Entrants!$B$4:$C$102,2))</f>
        <v>Brian Johnson</v>
      </c>
      <c r="F84" s="43">
        <v>581</v>
      </c>
      <c r="G84" s="15"/>
      <c r="H84" s="18">
        <v>84</v>
      </c>
      <c r="I84" s="20"/>
      <c r="J84" s="18">
        <v>84</v>
      </c>
      <c r="K84" s="20"/>
      <c r="L84" s="18">
        <v>84</v>
      </c>
      <c r="M84" s="25"/>
      <c r="N84" s="18">
        <v>84</v>
      </c>
      <c r="O84" s="20"/>
      <c r="P84" s="18">
        <v>84</v>
      </c>
      <c r="Q84" s="20"/>
      <c r="R84" s="18">
        <v>84</v>
      </c>
      <c r="S84" s="20"/>
      <c r="T84" s="18">
        <v>84</v>
      </c>
      <c r="U84" s="20"/>
      <c r="V84" s="61">
        <f t="shared" si="8"/>
      </c>
      <c r="W84" s="22">
        <f t="shared" si="9"/>
      </c>
      <c r="AA84" s="4">
        <f t="shared" si="3"/>
        <v>0</v>
      </c>
      <c r="AB84" s="21" t="e">
        <f>SMALL((I84,K84,M84,O84,Q84,S84,U84),1)+SMALL((I84,K84,M84,O84,Q84,S84,U84),2)+SMALL((I84,K84,M84,O84,Q84,S84,U84),3)+SMALL((I84,K84,M84,O84,Q84,S84,U84),4)</f>
        <v>#NUM!</v>
      </c>
    </row>
    <row r="85" spans="2:28" ht="12.75">
      <c r="B85" s="14">
        <v>79</v>
      </c>
      <c r="C85" s="16">
        <f t="shared" si="7"/>
        <v>588</v>
      </c>
      <c r="D85" s="16">
        <f>C85-LARGE((H85,J85,L85,N85,P85,R85,T85),1)-LARGE((H85,J85,L85,N85,P85,R85,T85),2)</f>
        <v>420</v>
      </c>
      <c r="E85" s="86" t="str">
        <f>IF(F85="","",VLOOKUP(F85,Entrants!$B$4:$C$102,2))</f>
        <v>Natalie Henderson</v>
      </c>
      <c r="F85" s="43">
        <v>579</v>
      </c>
      <c r="G85" s="15"/>
      <c r="H85" s="18">
        <v>84</v>
      </c>
      <c r="I85" s="20"/>
      <c r="J85" s="18">
        <v>84</v>
      </c>
      <c r="K85" s="20"/>
      <c r="L85" s="18">
        <v>84</v>
      </c>
      <c r="M85" s="25"/>
      <c r="N85" s="18">
        <v>84</v>
      </c>
      <c r="O85" s="20"/>
      <c r="P85" s="18">
        <v>84</v>
      </c>
      <c r="Q85" s="20"/>
      <c r="R85" s="18">
        <v>84</v>
      </c>
      <c r="S85" s="20"/>
      <c r="T85" s="18">
        <v>84</v>
      </c>
      <c r="U85" s="20"/>
      <c r="V85" s="61">
        <f t="shared" si="8"/>
      </c>
      <c r="W85" s="22">
        <f t="shared" si="9"/>
      </c>
      <c r="AA85" s="4">
        <f t="shared" si="3"/>
        <v>0</v>
      </c>
      <c r="AB85" s="21" t="e">
        <f>SMALL((I85,K85,M85,O85,Q85,S85,U85),1)+SMALL((I85,K85,M85,O85,Q85,S85,U85),2)+SMALL((I85,K85,M85,O85,Q85,S85,U85),3)+SMALL((I85,K85,M85,O85,Q85,S85,U85),4)</f>
        <v>#NUM!</v>
      </c>
    </row>
    <row r="86" spans="2:28" ht="12.75">
      <c r="B86" s="14">
        <v>80</v>
      </c>
      <c r="C86" s="23">
        <f t="shared" si="7"/>
        <v>588</v>
      </c>
      <c r="D86" s="16">
        <f>C86-LARGE((H86,J86,L86,N86,P86,R86,T86),1)-LARGE((H86,J86,L86,N86,P86,R86,T86),2)</f>
        <v>420</v>
      </c>
      <c r="E86" s="86" t="str">
        <f>IF(F86="","",VLOOKUP(F86,Entrants!$B$4:$C$102,2))</f>
        <v>Paul Whalley</v>
      </c>
      <c r="F86" s="43">
        <v>556</v>
      </c>
      <c r="G86" s="15"/>
      <c r="H86" s="18">
        <v>84</v>
      </c>
      <c r="I86" s="20"/>
      <c r="J86" s="18">
        <v>84</v>
      </c>
      <c r="K86" s="20"/>
      <c r="L86" s="18">
        <v>84</v>
      </c>
      <c r="M86" s="25"/>
      <c r="N86" s="18">
        <v>84</v>
      </c>
      <c r="O86" s="20"/>
      <c r="P86" s="18">
        <v>84</v>
      </c>
      <c r="Q86" s="20"/>
      <c r="R86" s="18">
        <v>84</v>
      </c>
      <c r="S86" s="20"/>
      <c r="T86" s="18">
        <v>84</v>
      </c>
      <c r="U86" s="20"/>
      <c r="V86" s="61">
        <f t="shared" si="8"/>
      </c>
      <c r="W86" s="22">
        <f t="shared" si="9"/>
      </c>
      <c r="AA86" s="4">
        <f t="shared" si="3"/>
        <v>0</v>
      </c>
      <c r="AB86" s="21" t="e">
        <f>SMALL((I86,K86,M86,O86,Q86,S86,U86),1)+SMALL((I86,K86,M86,O86,Q86,S86,U86),2)+SMALL((I86,K86,M86,O86,Q86,S86,U86),3)+SMALL((I86,K86,M86,O86,Q86,S86,U86),4)</f>
        <v>#NUM!</v>
      </c>
    </row>
    <row r="87" spans="2:28" ht="12.75">
      <c r="B87" s="14">
        <v>81</v>
      </c>
      <c r="C87" s="16">
        <f t="shared" si="7"/>
        <v>588</v>
      </c>
      <c r="D87" s="16">
        <f>C87-LARGE((H87,J87,L87,N87,P87,R87,T87),1)-LARGE((H87,J87,L87,N87,P87,R87,T87),2)</f>
        <v>420</v>
      </c>
      <c r="E87" s="86" t="str">
        <f>IF(F87="","",VLOOKUP(F87,Entrants!$B$4:$C$102,2))</f>
        <v>Peter Brown</v>
      </c>
      <c r="F87" s="43">
        <v>544</v>
      </c>
      <c r="G87" s="15"/>
      <c r="H87" s="18">
        <v>84</v>
      </c>
      <c r="I87" s="20"/>
      <c r="J87" s="18">
        <v>84</v>
      </c>
      <c r="K87" s="20"/>
      <c r="L87" s="18">
        <v>84</v>
      </c>
      <c r="M87" s="25"/>
      <c r="N87" s="18">
        <v>84</v>
      </c>
      <c r="O87" s="20"/>
      <c r="P87" s="18">
        <v>84</v>
      </c>
      <c r="Q87" s="20"/>
      <c r="R87" s="18">
        <v>84</v>
      </c>
      <c r="S87" s="20"/>
      <c r="T87" s="18">
        <v>84</v>
      </c>
      <c r="U87" s="25"/>
      <c r="V87" s="61">
        <f t="shared" si="8"/>
      </c>
      <c r="W87" s="22">
        <f t="shared" si="9"/>
      </c>
      <c r="AA87" s="4">
        <f t="shared" si="3"/>
        <v>0</v>
      </c>
      <c r="AB87" s="21" t="e">
        <f>SMALL((I87,K87,M87,O87,Q87,S87,U87),1)+SMALL((I87,K87,M87,O87,Q87,S87,U87),2)+SMALL((I87,K87,M87,O87,Q87,S87,U87),3)+SMALL((I87,K87,M87,O87,Q87,S87,U87),4)</f>
        <v>#NUM!</v>
      </c>
    </row>
    <row r="88" spans="2:28" ht="12.75">
      <c r="B88" s="14">
        <v>82</v>
      </c>
      <c r="C88" s="16">
        <f t="shared" si="7"/>
        <v>588</v>
      </c>
      <c r="D88" s="16">
        <f>C88-LARGE((H88,J88,L88,N88,P88,R88,T88),1)-LARGE((H88,J88,L88,N88,P88,R88,T88),2)</f>
        <v>420</v>
      </c>
      <c r="E88" s="86" t="str">
        <f>IF(F88="","",VLOOKUP(F88,Entrants!$B$4:$C$102,2))</f>
        <v>Sharon Richardson</v>
      </c>
      <c r="F88" s="43">
        <v>574</v>
      </c>
      <c r="G88" s="15"/>
      <c r="H88" s="18">
        <v>84</v>
      </c>
      <c r="I88" s="20"/>
      <c r="J88" s="18">
        <v>84</v>
      </c>
      <c r="K88" s="20"/>
      <c r="L88" s="18">
        <v>84</v>
      </c>
      <c r="M88" s="25"/>
      <c r="N88" s="18">
        <v>84</v>
      </c>
      <c r="O88" s="20"/>
      <c r="P88" s="18">
        <v>84</v>
      </c>
      <c r="Q88" s="20"/>
      <c r="R88" s="18">
        <v>84</v>
      </c>
      <c r="S88" s="20"/>
      <c r="T88" s="18">
        <v>84</v>
      </c>
      <c r="U88" s="20"/>
      <c r="V88" s="61">
        <f t="shared" si="8"/>
      </c>
      <c r="W88" s="22">
        <f t="shared" si="9"/>
      </c>
      <c r="AA88" s="4">
        <f t="shared" si="3"/>
        <v>0</v>
      </c>
      <c r="AB88" s="21" t="e">
        <f>SMALL((I88,K88,M88,O88,Q88,S88,U88),1)+SMALL((I88,K88,M88,O88,Q88,S88,U88),2)+SMALL((I88,K88,M88,O88,Q88,S88,U88),3)+SMALL((I88,K88,M88,O88,Q88,S88,U88),4)</f>
        <v>#NUM!</v>
      </c>
    </row>
    <row r="89" spans="2:28" ht="12.75">
      <c r="B89" s="14">
        <v>83</v>
      </c>
      <c r="C89" s="16">
        <f t="shared" si="7"/>
        <v>588</v>
      </c>
      <c r="D89" s="16">
        <f>C89-LARGE((H89,J89,L89,N89,P89,R89,T89),1)-LARGE((H89,J89,L89,N89,P89,R89,T89),2)</f>
        <v>420</v>
      </c>
      <c r="E89" s="86" t="str">
        <f>IF(F89="","",VLOOKUP(F89,Entrants!$B$4:$C$102,2))</f>
        <v>Steve Richardson</v>
      </c>
      <c r="F89" s="43">
        <v>573</v>
      </c>
      <c r="G89" s="15"/>
      <c r="H89" s="18">
        <v>84</v>
      </c>
      <c r="I89" s="20"/>
      <c r="J89" s="18">
        <v>84</v>
      </c>
      <c r="K89" s="20"/>
      <c r="L89" s="18">
        <v>84</v>
      </c>
      <c r="M89" s="25"/>
      <c r="N89" s="18">
        <v>84</v>
      </c>
      <c r="O89" s="20"/>
      <c r="P89" s="18">
        <v>84</v>
      </c>
      <c r="Q89" s="20"/>
      <c r="R89" s="18">
        <v>84</v>
      </c>
      <c r="S89" s="20"/>
      <c r="T89" s="18">
        <v>84</v>
      </c>
      <c r="U89" s="20"/>
      <c r="V89" s="61">
        <f t="shared" si="8"/>
      </c>
      <c r="W89" s="22">
        <f t="shared" si="9"/>
      </c>
      <c r="AA89" s="4">
        <f t="shared" si="3"/>
        <v>0</v>
      </c>
      <c r="AB89" s="21" t="e">
        <f>SMALL((I89,K89,M89,O89,Q89,S89,U89),1)+SMALL((I89,K89,M89,O89,Q89,S89,U89),2)+SMALL((I89,K89,M89,O89,Q89,S89,U89),3)+SMALL((I89,K89,M89,O89,Q89,S89,U89),4)</f>
        <v>#NUM!</v>
      </c>
    </row>
    <row r="90" spans="2:28" ht="12.75">
      <c r="B90" s="14">
        <v>84</v>
      </c>
      <c r="C90" s="16">
        <f t="shared" si="7"/>
        <v>0</v>
      </c>
      <c r="D90" s="16">
        <f>IF(R90=0,C90,C90-LARGE((H90,J90,L90,N90,P90,R90,T90),1)-LARGE((H90,J90,L90,N90,P90,R90,T90),2))</f>
        <v>0</v>
      </c>
      <c r="E90" s="86">
        <f>IF(F90="","",VLOOKUP(F90,Entrants!$B$4:$C$102,2))</f>
      </c>
      <c r="F90" s="43"/>
      <c r="G90" s="15"/>
      <c r="H90" s="18"/>
      <c r="I90" s="20"/>
      <c r="J90" s="18"/>
      <c r="K90" s="20"/>
      <c r="L90" s="18"/>
      <c r="M90" s="25"/>
      <c r="N90" s="18"/>
      <c r="O90" s="20"/>
      <c r="P90" s="18"/>
      <c r="Q90" s="20"/>
      <c r="R90" s="18"/>
      <c r="S90" s="20"/>
      <c r="T90" s="18"/>
      <c r="U90" s="20"/>
      <c r="V90" s="61">
        <f t="shared" si="8"/>
      </c>
      <c r="W90" s="22">
        <f t="shared" si="9"/>
      </c>
      <c r="AA90" s="4">
        <f t="shared" si="3"/>
        <v>0</v>
      </c>
      <c r="AB90" s="21" t="e">
        <f>SMALL((I90,K90,M90,O90,Q90,S90,U90),1)+SMALL((I90,K90,M90,O90,Q90,S90,U90),2)+SMALL((I90,K90,M90,O90,Q90,S90,U90),3)+SMALL((I90,K90,M90,O90,Q90,S90,U90),4)</f>
        <v>#NUM!</v>
      </c>
    </row>
    <row r="91" spans="2:28" ht="12.75">
      <c r="B91" s="14">
        <v>85</v>
      </c>
      <c r="C91" s="16">
        <f t="shared" si="7"/>
        <v>0</v>
      </c>
      <c r="D91" s="16">
        <f>IF(R91=0,C91,C91-LARGE((H91,J91,L91,N91,P91,R91,T91),1)-LARGE((H91,J91,L91,N91,P91,R91,T91),2))</f>
        <v>0</v>
      </c>
      <c r="E91" s="86">
        <f>IF(F91="","",VLOOKUP(F91,Entrants!$B$4:$C$102,2))</f>
      </c>
      <c r="F91" s="43"/>
      <c r="G91" s="15"/>
      <c r="H91" s="18"/>
      <c r="I91" s="20"/>
      <c r="J91" s="18"/>
      <c r="K91" s="20"/>
      <c r="L91" s="18"/>
      <c r="M91" s="25"/>
      <c r="N91" s="18"/>
      <c r="O91" s="20"/>
      <c r="P91" s="18"/>
      <c r="Q91" s="20"/>
      <c r="R91" s="18"/>
      <c r="S91" s="20"/>
      <c r="T91" s="18"/>
      <c r="U91" s="20"/>
      <c r="V91" s="61">
        <f t="shared" si="8"/>
      </c>
      <c r="W91" s="22">
        <f t="shared" si="9"/>
      </c>
      <c r="AA91" s="4">
        <f t="shared" si="3"/>
        <v>0</v>
      </c>
      <c r="AB91" s="21" t="e">
        <f>SMALL((I91,K91,M91,O91,Q91,S91,U91),1)+SMALL((I91,K91,M91,O91,Q91,S91,U91),2)+SMALL((I91,K91,M91,O91,Q91,S91,U91),3)+SMALL((I91,K91,M91,O91,Q91,S91,U91),4)</f>
        <v>#NUM!</v>
      </c>
    </row>
    <row r="92" spans="2:28" ht="12.75">
      <c r="B92" s="14">
        <v>86</v>
      </c>
      <c r="C92" s="16">
        <f t="shared" si="7"/>
        <v>0</v>
      </c>
      <c r="D92" s="16">
        <f>IF(R92=0,C92,C92-LARGE((H92,J92,L92,N92,P92,R92,T92),1)-LARGE((H92,J92,L92,N92,P92,R92,T92),2))</f>
        <v>0</v>
      </c>
      <c r="E92" s="86">
        <f>IF(F92="","",VLOOKUP(F92,Entrants!$B$4:$C$102,2))</f>
      </c>
      <c r="F92" s="43"/>
      <c r="G92" s="15"/>
      <c r="H92" s="18"/>
      <c r="I92" s="20"/>
      <c r="J92" s="18"/>
      <c r="K92" s="20"/>
      <c r="L92" s="18"/>
      <c r="M92" s="25"/>
      <c r="N92" s="18"/>
      <c r="O92" s="20"/>
      <c r="P92" s="18"/>
      <c r="Q92" s="20"/>
      <c r="R92" s="18"/>
      <c r="S92" s="20"/>
      <c r="T92" s="18"/>
      <c r="U92" s="20"/>
      <c r="V92" s="61">
        <f t="shared" si="8"/>
      </c>
      <c r="W92" s="22">
        <f t="shared" si="9"/>
      </c>
      <c r="AA92" s="4">
        <f t="shared" si="3"/>
        <v>0</v>
      </c>
      <c r="AB92" s="21" t="e">
        <f>SMALL((I92,K92,M92,O92,Q92,S92,U92),1)+SMALL((I92,K92,M92,O92,Q92,S92,U92),2)+SMALL((I92,K92,M92,O92,Q92,S92,U92),3)+SMALL((I92,K92,M92,O92,Q92,S92,U92),4)</f>
        <v>#NUM!</v>
      </c>
    </row>
    <row r="93" spans="2:28" ht="12.75">
      <c r="B93" s="14">
        <v>87</v>
      </c>
      <c r="C93" s="16">
        <f t="shared" si="7"/>
        <v>0</v>
      </c>
      <c r="D93" s="16">
        <f>IF(R93=0,C93,C93-LARGE((H93,J93,L93,N93,P93,R93,T93),1)-LARGE((H93,J93,L93,N93,P93,R93,T93),2))</f>
        <v>0</v>
      </c>
      <c r="E93" s="86">
        <f>IF(F93="","",VLOOKUP(F93,Entrants!$B$4:$C$102,2))</f>
      </c>
      <c r="F93" s="43"/>
      <c r="G93" s="15"/>
      <c r="H93" s="18"/>
      <c r="I93" s="20"/>
      <c r="J93" s="18"/>
      <c r="K93" s="20"/>
      <c r="L93" s="18"/>
      <c r="M93" s="25"/>
      <c r="N93" s="18"/>
      <c r="O93" s="20"/>
      <c r="P93" s="18"/>
      <c r="Q93" s="20"/>
      <c r="R93" s="18"/>
      <c r="S93" s="20"/>
      <c r="T93" s="18"/>
      <c r="U93" s="20"/>
      <c r="V93" s="61">
        <f t="shared" si="8"/>
      </c>
      <c r="W93" s="22">
        <f t="shared" si="9"/>
      </c>
      <c r="AA93" s="4">
        <f t="shared" si="3"/>
        <v>0</v>
      </c>
      <c r="AB93" s="21" t="e">
        <f>SMALL((I93,K93,M93,O93,Q93,S93,U93),1)+SMALL((I93,K93,M93,O93,Q93,S93,U93),2)+SMALL((I93,K93,M93,O93,Q93,S93,U93),3)+SMALL((I93,K93,M93,O93,Q93,S93,U93),4)</f>
        <v>#NUM!</v>
      </c>
    </row>
    <row r="94" spans="2:28" ht="12.75">
      <c r="B94" s="14">
        <v>88</v>
      </c>
      <c r="C94" s="16">
        <f t="shared" si="7"/>
        <v>0</v>
      </c>
      <c r="D94" s="16">
        <f>IF(R94=0,C94,C94-LARGE((H94,J94,L94,N94,P94,R94,T94),1)-LARGE((H94,J94,L94,N94,P94,R94,T94),2))</f>
        <v>0</v>
      </c>
      <c r="E94" s="86">
        <f>IF(F94="","",VLOOKUP(F94,Entrants!$B$4:$C$102,2))</f>
      </c>
      <c r="F94" s="43"/>
      <c r="G94" s="15"/>
      <c r="H94" s="18"/>
      <c r="I94" s="20"/>
      <c r="J94" s="18"/>
      <c r="K94" s="20"/>
      <c r="L94" s="18"/>
      <c r="M94" s="25"/>
      <c r="N94" s="18"/>
      <c r="O94" s="20"/>
      <c r="P94" s="18"/>
      <c r="Q94" s="20"/>
      <c r="R94" s="18"/>
      <c r="S94" s="20"/>
      <c r="T94" s="18"/>
      <c r="U94" s="20"/>
      <c r="V94" s="61">
        <f t="shared" si="8"/>
      </c>
      <c r="W94" s="22">
        <f t="shared" si="9"/>
      </c>
      <c r="AA94" s="4">
        <f t="shared" si="3"/>
        <v>0</v>
      </c>
      <c r="AB94" s="21" t="e">
        <f>SMALL((I94,K94,M94,O94,Q94,S94,U94),1)+SMALL((I94,K94,M94,O94,Q94,S94,U94),2)+SMALL((I94,K94,M94,O94,Q94,S94,U94),3)+SMALL((I94,K94,M94,O94,Q94,S94,U94),4)</f>
        <v>#NUM!</v>
      </c>
    </row>
    <row r="95" spans="2:28" ht="12.75">
      <c r="B95" s="14">
        <v>89</v>
      </c>
      <c r="C95" s="16">
        <f t="shared" si="7"/>
        <v>0</v>
      </c>
      <c r="D95" s="16">
        <f>IF(R95=0,C95,C95-LARGE((H95,J95,L95,N95,P95,R95,T95),1)-LARGE((H95,J95,L95,N95,P95,R95,T95),2))</f>
        <v>0</v>
      </c>
      <c r="E95" s="86">
        <f>IF(F95="","",VLOOKUP(F95,Entrants!$B$4:$C$102,2))</f>
      </c>
      <c r="F95" s="43"/>
      <c r="G95" s="14"/>
      <c r="H95" s="60"/>
      <c r="I95" s="20"/>
      <c r="J95" s="18"/>
      <c r="K95" s="20"/>
      <c r="L95" s="18"/>
      <c r="M95" s="25"/>
      <c r="N95" s="18"/>
      <c r="O95" s="20"/>
      <c r="P95" s="18"/>
      <c r="Q95" s="20"/>
      <c r="R95" s="18"/>
      <c r="S95" s="20"/>
      <c r="T95" s="18"/>
      <c r="U95" s="20"/>
      <c r="V95" s="61">
        <f t="shared" si="8"/>
      </c>
      <c r="W95" s="22">
        <f t="shared" si="9"/>
      </c>
      <c r="AA95" s="4">
        <f t="shared" si="3"/>
        <v>0</v>
      </c>
      <c r="AB95" s="21" t="e">
        <f>SMALL((I95,K95,M95,O95,Q95,S95,U95),1)+SMALL((I95,K95,M95,O95,Q95,S95,U95),2)+SMALL((I95,K95,M95,O95,Q95,S95,U95),3)+SMALL((I95,K95,M95,O95,Q95,S95,U95),4)</f>
        <v>#NUM!</v>
      </c>
    </row>
    <row r="96" spans="2:28" ht="12.75">
      <c r="B96" s="14">
        <v>90</v>
      </c>
      <c r="C96" s="16">
        <f t="shared" si="7"/>
        <v>0</v>
      </c>
      <c r="D96" s="16">
        <f>IF(R96=0,C96,C96-LARGE((H96,J96,L96,N96,P96,R96,T96),1)-LARGE((H96,J96,L96,N96,P96,R96,T96),2))</f>
        <v>0</v>
      </c>
      <c r="E96" s="86">
        <f>IF(F96="","",VLOOKUP(F96,Entrants!$B$4:$C$102,2))</f>
      </c>
      <c r="F96" s="43"/>
      <c r="G96" s="15"/>
      <c r="H96" s="18"/>
      <c r="I96" s="20"/>
      <c r="J96" s="18"/>
      <c r="K96" s="20"/>
      <c r="L96" s="18"/>
      <c r="M96" s="25"/>
      <c r="N96" s="18"/>
      <c r="O96" s="20"/>
      <c r="P96" s="18"/>
      <c r="Q96" s="20"/>
      <c r="R96" s="18"/>
      <c r="S96" s="20"/>
      <c r="T96" s="18"/>
      <c r="U96" s="20"/>
      <c r="V96" s="61">
        <f t="shared" si="8"/>
      </c>
      <c r="W96" s="22">
        <f t="shared" si="9"/>
      </c>
      <c r="AA96" s="4">
        <f t="shared" si="3"/>
        <v>0</v>
      </c>
      <c r="AB96" s="21" t="e">
        <f>SMALL((I96,K96,M96,O96,Q96,S96,U96),1)+SMALL((I96,K96,M96,O96,Q96,S96,U96),2)+SMALL((I96,K96,M96,O96,Q96,S96,U96),3)+SMALL((I96,K96,M96,O96,Q96,S96,U96),4)</f>
        <v>#NUM!</v>
      </c>
    </row>
    <row r="97" spans="2:28" ht="12.75">
      <c r="B97"/>
      <c r="C97"/>
      <c r="D97"/>
      <c r="F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AB97" s="21"/>
    </row>
    <row r="98" spans="2:28" ht="12.75">
      <c r="B98"/>
      <c r="C98"/>
      <c r="D98"/>
      <c r="F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AB98" s="21"/>
    </row>
    <row r="99" spans="2:28" ht="12.75">
      <c r="B99"/>
      <c r="C99"/>
      <c r="D99"/>
      <c r="F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AB99" s="21"/>
    </row>
    <row r="100" spans="2:28" ht="12.75">
      <c r="B100"/>
      <c r="C100"/>
      <c r="D100"/>
      <c r="F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AB100" s="21"/>
    </row>
    <row r="101" spans="2:28" ht="12.75">
      <c r="B101"/>
      <c r="C101"/>
      <c r="D101"/>
      <c r="F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AB101" s="21"/>
    </row>
    <row r="102" spans="2:28" ht="12.75">
      <c r="B102"/>
      <c r="C102"/>
      <c r="D102"/>
      <c r="F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AB102" s="21"/>
    </row>
    <row r="103" spans="2:28" ht="12.75">
      <c r="B103"/>
      <c r="C103"/>
      <c r="D103"/>
      <c r="F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AB103" s="21"/>
    </row>
    <row r="104" spans="2:28" ht="12.75">
      <c r="B104"/>
      <c r="C104"/>
      <c r="D104"/>
      <c r="F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AB104" s="21"/>
    </row>
    <row r="105" spans="2:22" ht="12.75">
      <c r="B105"/>
      <c r="C105"/>
      <c r="D105"/>
      <c r="F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2:22" ht="12.75">
      <c r="B106"/>
      <c r="C106"/>
      <c r="D106"/>
      <c r="F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2:22" ht="12.75">
      <c r="B107"/>
      <c r="C107"/>
      <c r="D107"/>
      <c r="F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2:22" ht="12.75">
      <c r="B108"/>
      <c r="C108"/>
      <c r="D108"/>
      <c r="F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2:22" ht="12.75">
      <c r="B109"/>
      <c r="C109"/>
      <c r="D109"/>
      <c r="F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2:22" ht="12.75">
      <c r="B110"/>
      <c r="C110"/>
      <c r="D110"/>
      <c r="F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2:22" ht="12.75">
      <c r="B111"/>
      <c r="C111"/>
      <c r="D111"/>
      <c r="F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2:22" ht="12.75">
      <c r="B112"/>
      <c r="C112"/>
      <c r="D112"/>
      <c r="F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2:22" ht="12.75">
      <c r="B113"/>
      <c r="C113"/>
      <c r="D113"/>
      <c r="F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2:22" ht="12.75">
      <c r="B114"/>
      <c r="C114"/>
      <c r="D114"/>
      <c r="F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2:22" ht="12.75">
      <c r="B115"/>
      <c r="C115"/>
      <c r="D115"/>
      <c r="F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2:22" ht="12.75">
      <c r="B116"/>
      <c r="C116"/>
      <c r="D116"/>
      <c r="F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ht="12.75">
      <c r="V117"/>
    </row>
  </sheetData>
  <sheetProtection/>
  <printOptions/>
  <pageMargins left="0.51" right="0.56" top="0.36" bottom="0.38" header="0.5" footer="0.5"/>
  <pageSetup fitToHeight="2" horizontalDpi="300" verticalDpi="300" orientation="landscape" paperSize="9" scale="78" r:id="rId2"/>
  <rowBreaks count="1" manualBreakCount="1">
    <brk id="45" max="6553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31"/>
  <sheetViews>
    <sheetView zoomScalePageLayoutView="0" workbookViewId="0" topLeftCell="A1">
      <selection activeCell="B4" sqref="B4:J17"/>
    </sheetView>
  </sheetViews>
  <sheetFormatPr defaultColWidth="9.140625" defaultRowHeight="12.75"/>
  <cols>
    <col min="1" max="1" width="3.140625" style="0" customWidth="1"/>
    <col min="2" max="2" width="29.8515625" style="0" customWidth="1"/>
    <col min="3" max="10" width="10.7109375" style="0" customWidth="1"/>
    <col min="11" max="11" width="10.00390625" style="0" customWidth="1"/>
  </cols>
  <sheetData>
    <row r="1" ht="18">
      <c r="A1" s="26" t="s">
        <v>154</v>
      </c>
    </row>
    <row r="2" ht="13.5" thickBot="1"/>
    <row r="3" spans="2:11" ht="13.5" thickBot="1">
      <c r="B3" s="59" t="s">
        <v>0</v>
      </c>
      <c r="C3" s="132" t="s">
        <v>1</v>
      </c>
      <c r="D3" s="132" t="s">
        <v>2</v>
      </c>
      <c r="E3" s="132" t="s">
        <v>3</v>
      </c>
      <c r="F3" s="132" t="s">
        <v>4</v>
      </c>
      <c r="G3" s="132" t="s">
        <v>5</v>
      </c>
      <c r="H3" s="132" t="s">
        <v>6</v>
      </c>
      <c r="I3" s="132" t="s">
        <v>7</v>
      </c>
      <c r="J3" s="133" t="s">
        <v>8</v>
      </c>
      <c r="K3" s="2" t="s">
        <v>36</v>
      </c>
    </row>
    <row r="4" spans="2:12" ht="13.5" thickBot="1">
      <c r="B4" s="116" t="s">
        <v>97</v>
      </c>
      <c r="C4" s="130">
        <v>133</v>
      </c>
      <c r="D4" s="131">
        <v>68</v>
      </c>
      <c r="E4" s="131">
        <v>71</v>
      </c>
      <c r="F4" s="131">
        <v>70</v>
      </c>
      <c r="G4" s="131">
        <v>71</v>
      </c>
      <c r="H4" s="131">
        <v>64</v>
      </c>
      <c r="I4" s="138">
        <v>59</v>
      </c>
      <c r="J4" s="119">
        <f aca="true" t="shared" si="0" ref="J4:J17">SUM(C4:I4)</f>
        <v>536</v>
      </c>
      <c r="K4" s="76">
        <v>1</v>
      </c>
      <c r="L4" s="123"/>
    </row>
    <row r="5" spans="2:12" ht="13.5" thickBot="1">
      <c r="B5" s="104" t="s">
        <v>156</v>
      </c>
      <c r="C5" s="110">
        <v>59</v>
      </c>
      <c r="D5" s="117">
        <v>41</v>
      </c>
      <c r="E5" s="117">
        <v>65</v>
      </c>
      <c r="F5" s="117">
        <v>103</v>
      </c>
      <c r="G5" s="117">
        <v>107</v>
      </c>
      <c r="H5" s="117">
        <v>119</v>
      </c>
      <c r="I5" s="139">
        <v>61</v>
      </c>
      <c r="J5" s="121">
        <f t="shared" si="0"/>
        <v>555</v>
      </c>
      <c r="K5" s="76">
        <v>2</v>
      </c>
      <c r="L5" s="123"/>
    </row>
    <row r="6" spans="2:12" ht="13.5" thickBot="1">
      <c r="B6" s="105" t="s">
        <v>113</v>
      </c>
      <c r="C6" s="110">
        <v>103</v>
      </c>
      <c r="D6" s="110">
        <v>208</v>
      </c>
      <c r="E6" s="110">
        <v>80</v>
      </c>
      <c r="F6" s="110">
        <v>51</v>
      </c>
      <c r="G6" s="110">
        <v>56</v>
      </c>
      <c r="H6" s="110">
        <v>36</v>
      </c>
      <c r="I6" s="140">
        <v>73</v>
      </c>
      <c r="J6" s="120">
        <f t="shared" si="0"/>
        <v>607</v>
      </c>
      <c r="K6" s="50">
        <v>3</v>
      </c>
      <c r="L6" s="123"/>
    </row>
    <row r="7" spans="2:15" ht="13.5" thickBot="1">
      <c r="B7" s="105" t="s">
        <v>155</v>
      </c>
      <c r="C7" s="110">
        <v>127</v>
      </c>
      <c r="D7" s="110">
        <v>63</v>
      </c>
      <c r="E7" s="110">
        <v>123</v>
      </c>
      <c r="F7" s="110">
        <v>95</v>
      </c>
      <c r="G7" s="110">
        <v>89</v>
      </c>
      <c r="H7" s="110">
        <v>55</v>
      </c>
      <c r="I7" s="140">
        <v>145</v>
      </c>
      <c r="J7" s="120">
        <f t="shared" si="0"/>
        <v>697</v>
      </c>
      <c r="K7" s="50">
        <v>4</v>
      </c>
      <c r="L7" s="123"/>
      <c r="O7" s="27"/>
    </row>
    <row r="8" spans="2:12" ht="13.5" thickBot="1">
      <c r="B8" s="104" t="s">
        <v>90</v>
      </c>
      <c r="C8" s="110">
        <v>106</v>
      </c>
      <c r="D8" s="110">
        <v>100</v>
      </c>
      <c r="E8" s="110">
        <v>71</v>
      </c>
      <c r="F8" s="110">
        <v>107</v>
      </c>
      <c r="G8" s="110">
        <v>119</v>
      </c>
      <c r="H8" s="110">
        <v>82</v>
      </c>
      <c r="I8" s="140">
        <v>135</v>
      </c>
      <c r="J8" s="120">
        <f t="shared" si="0"/>
        <v>720</v>
      </c>
      <c r="K8" s="50">
        <v>5</v>
      </c>
      <c r="L8" s="123"/>
    </row>
    <row r="9" spans="2:12" ht="13.5" thickBot="1">
      <c r="B9" s="105" t="s">
        <v>37</v>
      </c>
      <c r="C9" s="110">
        <v>112</v>
      </c>
      <c r="D9" s="110">
        <v>126</v>
      </c>
      <c r="E9" s="110">
        <v>106</v>
      </c>
      <c r="F9" s="110">
        <v>69</v>
      </c>
      <c r="G9" s="110">
        <v>56</v>
      </c>
      <c r="H9" s="110">
        <v>111</v>
      </c>
      <c r="I9" s="140">
        <v>158</v>
      </c>
      <c r="J9" s="120">
        <f t="shared" si="0"/>
        <v>738</v>
      </c>
      <c r="K9" s="50">
        <v>6</v>
      </c>
      <c r="L9" s="123"/>
    </row>
    <row r="10" spans="2:12" ht="13.5" thickBot="1">
      <c r="B10" s="105" t="s">
        <v>88</v>
      </c>
      <c r="C10" s="110">
        <v>48</v>
      </c>
      <c r="D10" s="110">
        <v>257</v>
      </c>
      <c r="E10" s="110">
        <v>80</v>
      </c>
      <c r="F10" s="110">
        <v>145</v>
      </c>
      <c r="G10" s="110">
        <v>151</v>
      </c>
      <c r="H10" s="110">
        <v>127</v>
      </c>
      <c r="I10" s="140">
        <v>63</v>
      </c>
      <c r="J10" s="120">
        <f t="shared" si="0"/>
        <v>871</v>
      </c>
      <c r="K10" s="50">
        <v>7</v>
      </c>
      <c r="L10" s="123"/>
    </row>
    <row r="11" spans="2:12" ht="13.5" thickBot="1">
      <c r="B11" s="104" t="s">
        <v>38</v>
      </c>
      <c r="C11" s="110">
        <v>70</v>
      </c>
      <c r="D11" s="110">
        <v>130</v>
      </c>
      <c r="E11" s="110">
        <v>120</v>
      </c>
      <c r="F11" s="110">
        <v>145</v>
      </c>
      <c r="G11" s="110">
        <v>130</v>
      </c>
      <c r="H11" s="110">
        <v>209</v>
      </c>
      <c r="I11" s="140">
        <v>134</v>
      </c>
      <c r="J11" s="120">
        <f t="shared" si="0"/>
        <v>938</v>
      </c>
      <c r="K11" s="50">
        <v>8</v>
      </c>
      <c r="L11" s="123"/>
    </row>
    <row r="12" spans="2:12" ht="13.5" thickBot="1">
      <c r="B12" s="105" t="s">
        <v>129</v>
      </c>
      <c r="C12" s="110">
        <v>140</v>
      </c>
      <c r="D12" s="110">
        <v>231</v>
      </c>
      <c r="E12" s="110">
        <v>147</v>
      </c>
      <c r="F12" s="110">
        <v>176</v>
      </c>
      <c r="G12" s="110">
        <v>88</v>
      </c>
      <c r="H12" s="110">
        <v>126</v>
      </c>
      <c r="I12" s="140">
        <v>160</v>
      </c>
      <c r="J12" s="120">
        <f t="shared" si="0"/>
        <v>1068</v>
      </c>
      <c r="K12" s="50">
        <v>9</v>
      </c>
      <c r="L12" s="123"/>
    </row>
    <row r="13" spans="2:12" ht="13.5" thickBot="1">
      <c r="B13" s="104" t="s">
        <v>109</v>
      </c>
      <c r="C13" s="110">
        <v>98</v>
      </c>
      <c r="D13" s="110">
        <v>254</v>
      </c>
      <c r="E13" s="110">
        <v>336</v>
      </c>
      <c r="F13" s="110">
        <v>103</v>
      </c>
      <c r="G13" s="110">
        <v>190</v>
      </c>
      <c r="H13" s="110">
        <v>186</v>
      </c>
      <c r="I13" s="140">
        <v>142</v>
      </c>
      <c r="J13" s="120">
        <f t="shared" si="0"/>
        <v>1309</v>
      </c>
      <c r="K13" s="50">
        <v>10</v>
      </c>
      <c r="L13" s="123"/>
    </row>
    <row r="14" spans="2:12" ht="13.5" thickBot="1">
      <c r="B14" s="104" t="s">
        <v>157</v>
      </c>
      <c r="C14" s="110">
        <v>138</v>
      </c>
      <c r="D14" s="117">
        <v>223</v>
      </c>
      <c r="E14" s="117">
        <v>166</v>
      </c>
      <c r="F14" s="117">
        <v>184</v>
      </c>
      <c r="G14" s="117">
        <v>112</v>
      </c>
      <c r="H14" s="117">
        <v>233</v>
      </c>
      <c r="I14" s="139">
        <v>294</v>
      </c>
      <c r="J14" s="121">
        <f t="shared" si="0"/>
        <v>1350</v>
      </c>
      <c r="K14" s="50">
        <v>11</v>
      </c>
      <c r="L14" s="123"/>
    </row>
    <row r="15" spans="2:12" ht="13.5" thickBot="1">
      <c r="B15" s="105" t="s">
        <v>89</v>
      </c>
      <c r="C15" s="110">
        <v>127</v>
      </c>
      <c r="D15" s="110">
        <v>151</v>
      </c>
      <c r="E15" s="110">
        <v>237</v>
      </c>
      <c r="F15" s="110">
        <v>225</v>
      </c>
      <c r="G15" s="110">
        <v>218</v>
      </c>
      <c r="H15" s="110">
        <v>274</v>
      </c>
      <c r="I15" s="140">
        <v>277</v>
      </c>
      <c r="J15" s="120">
        <f t="shared" si="0"/>
        <v>1509</v>
      </c>
      <c r="K15" s="50">
        <v>12</v>
      </c>
      <c r="L15" s="123"/>
    </row>
    <row r="16" spans="2:12" ht="13.5" thickBot="1">
      <c r="B16" s="105" t="s">
        <v>158</v>
      </c>
      <c r="C16" s="110">
        <v>282</v>
      </c>
      <c r="D16" s="110">
        <v>216</v>
      </c>
      <c r="E16" s="110">
        <v>186</v>
      </c>
      <c r="F16" s="110">
        <v>227</v>
      </c>
      <c r="G16" s="110">
        <v>297</v>
      </c>
      <c r="H16" s="110">
        <v>264</v>
      </c>
      <c r="I16" s="140">
        <v>154</v>
      </c>
      <c r="J16" s="120">
        <f t="shared" si="0"/>
        <v>1626</v>
      </c>
      <c r="K16" s="50">
        <v>13</v>
      </c>
      <c r="L16" s="123"/>
    </row>
    <row r="17" spans="2:12" ht="13.5" thickBot="1">
      <c r="B17" s="106" t="s">
        <v>151</v>
      </c>
      <c r="C17" s="111">
        <v>300</v>
      </c>
      <c r="D17" s="118">
        <v>336</v>
      </c>
      <c r="E17" s="118">
        <v>277</v>
      </c>
      <c r="F17" s="118">
        <v>219</v>
      </c>
      <c r="G17" s="118">
        <v>266</v>
      </c>
      <c r="H17" s="118">
        <v>240</v>
      </c>
      <c r="I17" s="141">
        <v>271</v>
      </c>
      <c r="J17" s="122">
        <f t="shared" si="0"/>
        <v>1909</v>
      </c>
      <c r="K17" s="50">
        <v>14</v>
      </c>
      <c r="L17" s="123"/>
    </row>
    <row r="18" spans="2:11" ht="12.75">
      <c r="B18" s="45"/>
      <c r="C18" s="44"/>
      <c r="D18" s="44"/>
      <c r="E18" s="44"/>
      <c r="F18" s="44"/>
      <c r="G18" s="44"/>
      <c r="H18" s="44"/>
      <c r="I18" s="44"/>
      <c r="J18" s="49"/>
      <c r="K18" s="50"/>
    </row>
    <row r="19" spans="2:11" ht="12.75">
      <c r="B19" s="45"/>
      <c r="C19" s="44"/>
      <c r="D19" s="44"/>
      <c r="E19" s="44"/>
      <c r="F19" s="44"/>
      <c r="G19" s="44"/>
      <c r="H19" s="44"/>
      <c r="I19" s="44"/>
      <c r="J19" s="49"/>
      <c r="K19" s="50"/>
    </row>
    <row r="20" spans="2:11" ht="13.5" thickBot="1">
      <c r="B20" s="44"/>
      <c r="C20" s="44"/>
      <c r="D20" s="44"/>
      <c r="E20" s="44"/>
      <c r="F20" s="44"/>
      <c r="G20" s="44"/>
      <c r="H20" s="44"/>
      <c r="I20" s="44"/>
      <c r="J20" s="49"/>
      <c r="K20" s="50"/>
    </row>
    <row r="21" spans="2:11" ht="13.5" thickBot="1">
      <c r="B21" s="56" t="s">
        <v>1</v>
      </c>
      <c r="C21" s="57"/>
      <c r="D21" s="57"/>
      <c r="E21" s="57"/>
      <c r="F21" s="57"/>
      <c r="G21" s="58" t="s">
        <v>8</v>
      </c>
      <c r="H21" s="44"/>
      <c r="I21" s="44"/>
      <c r="J21" s="49"/>
      <c r="K21" s="50"/>
    </row>
    <row r="22" spans="2:11" ht="12.75">
      <c r="B22" s="103" t="s">
        <v>88</v>
      </c>
      <c r="C22" s="102">
        <v>1</v>
      </c>
      <c r="D22" s="46">
        <v>10</v>
      </c>
      <c r="E22" s="46">
        <v>17</v>
      </c>
      <c r="F22" s="98">
        <v>20</v>
      </c>
      <c r="G22" s="107">
        <f aca="true" t="shared" si="1" ref="G22:G35">SUM(C22:F22)</f>
        <v>48</v>
      </c>
      <c r="H22" s="44"/>
      <c r="I22" s="44"/>
      <c r="J22" s="49"/>
      <c r="K22" s="50"/>
    </row>
    <row r="23" spans="2:7" ht="12.75">
      <c r="B23" s="104" t="s">
        <v>156</v>
      </c>
      <c r="C23" s="54">
        <v>2</v>
      </c>
      <c r="D23" s="55">
        <v>3</v>
      </c>
      <c r="E23" s="55">
        <v>21</v>
      </c>
      <c r="F23" s="99">
        <v>33</v>
      </c>
      <c r="G23" s="108">
        <f t="shared" si="1"/>
        <v>59</v>
      </c>
    </row>
    <row r="24" spans="2:14" ht="12.75">
      <c r="B24" s="104" t="s">
        <v>38</v>
      </c>
      <c r="C24" s="30">
        <v>7</v>
      </c>
      <c r="D24" s="15">
        <v>8</v>
      </c>
      <c r="E24" s="15">
        <v>19</v>
      </c>
      <c r="F24" s="100">
        <v>36</v>
      </c>
      <c r="G24" s="108">
        <f t="shared" si="1"/>
        <v>70</v>
      </c>
      <c r="I24" s="27"/>
      <c r="J24" s="27"/>
      <c r="K24" s="27"/>
      <c r="L24" s="27"/>
      <c r="M24" s="27"/>
      <c r="N24" s="27"/>
    </row>
    <row r="25" spans="2:14" ht="12.75">
      <c r="B25" s="104" t="s">
        <v>109</v>
      </c>
      <c r="C25" s="30">
        <v>11</v>
      </c>
      <c r="D25" s="15">
        <v>12</v>
      </c>
      <c r="E25" s="15">
        <v>25</v>
      </c>
      <c r="F25" s="100">
        <v>50</v>
      </c>
      <c r="G25" s="108">
        <f t="shared" si="1"/>
        <v>98</v>
      </c>
      <c r="I25" s="27"/>
      <c r="J25" s="27"/>
      <c r="K25" s="27"/>
      <c r="L25" s="27"/>
      <c r="M25" s="27"/>
      <c r="N25" s="27"/>
    </row>
    <row r="26" spans="2:14" ht="12.75">
      <c r="B26" s="105" t="s">
        <v>113</v>
      </c>
      <c r="C26" s="30">
        <v>5</v>
      </c>
      <c r="D26" s="15">
        <v>29</v>
      </c>
      <c r="E26" s="15">
        <v>34</v>
      </c>
      <c r="F26" s="100">
        <v>35</v>
      </c>
      <c r="G26" s="108">
        <f t="shared" si="1"/>
        <v>103</v>
      </c>
      <c r="I26" s="27"/>
      <c r="J26" s="27"/>
      <c r="K26" s="27"/>
      <c r="L26" s="27"/>
      <c r="M26" s="27"/>
      <c r="N26" s="27"/>
    </row>
    <row r="27" spans="2:14" ht="12.75">
      <c r="B27" s="104" t="s">
        <v>90</v>
      </c>
      <c r="C27" s="30">
        <v>9</v>
      </c>
      <c r="D27" s="15">
        <v>16</v>
      </c>
      <c r="E27" s="15">
        <v>38</v>
      </c>
      <c r="F27" s="100">
        <v>43</v>
      </c>
      <c r="G27" s="108">
        <f t="shared" si="1"/>
        <v>106</v>
      </c>
      <c r="I27" s="27"/>
      <c r="J27" s="27"/>
      <c r="K27" s="27"/>
      <c r="L27" s="27"/>
      <c r="M27" s="27"/>
      <c r="N27" s="27"/>
    </row>
    <row r="28" spans="2:14" ht="12.75">
      <c r="B28" s="105" t="s">
        <v>37</v>
      </c>
      <c r="C28" s="30">
        <v>13</v>
      </c>
      <c r="D28" s="15">
        <v>18</v>
      </c>
      <c r="E28" s="15">
        <v>40</v>
      </c>
      <c r="F28" s="100">
        <v>41</v>
      </c>
      <c r="G28" s="108">
        <f t="shared" si="1"/>
        <v>112</v>
      </c>
      <c r="I28" s="45"/>
      <c r="J28" s="27"/>
      <c r="K28" s="27"/>
      <c r="L28" s="27"/>
      <c r="M28" s="27"/>
      <c r="N28" s="27"/>
    </row>
    <row r="29" spans="2:14" ht="12.75">
      <c r="B29" s="105" t="s">
        <v>155</v>
      </c>
      <c r="C29" s="30">
        <v>22</v>
      </c>
      <c r="D29" s="15">
        <v>26</v>
      </c>
      <c r="E29" s="15">
        <v>32</v>
      </c>
      <c r="F29" s="100">
        <v>47</v>
      </c>
      <c r="G29" s="108">
        <f t="shared" si="1"/>
        <v>127</v>
      </c>
      <c r="I29" s="45"/>
      <c r="J29" s="27"/>
      <c r="K29" s="27"/>
      <c r="L29" s="27"/>
      <c r="M29" s="27"/>
      <c r="N29" s="27"/>
    </row>
    <row r="30" spans="2:14" ht="12.75">
      <c r="B30" s="105" t="s">
        <v>89</v>
      </c>
      <c r="C30" s="30">
        <v>4</v>
      </c>
      <c r="D30" s="15">
        <v>15</v>
      </c>
      <c r="E30" s="15">
        <v>51</v>
      </c>
      <c r="F30" s="100">
        <v>57</v>
      </c>
      <c r="G30" s="108">
        <f t="shared" si="1"/>
        <v>127</v>
      </c>
      <c r="I30" s="45"/>
      <c r="J30" s="27"/>
      <c r="K30" s="27"/>
      <c r="L30" s="27"/>
      <c r="M30" s="27"/>
      <c r="N30" s="27"/>
    </row>
    <row r="31" spans="2:14" ht="12.75">
      <c r="B31" s="104" t="s">
        <v>97</v>
      </c>
      <c r="C31" s="30">
        <v>23</v>
      </c>
      <c r="D31" s="15">
        <v>31</v>
      </c>
      <c r="E31" s="15">
        <v>37</v>
      </c>
      <c r="F31" s="100">
        <v>42</v>
      </c>
      <c r="G31" s="108">
        <f t="shared" si="1"/>
        <v>133</v>
      </c>
      <c r="I31" s="45"/>
      <c r="J31" s="27"/>
      <c r="K31" s="27"/>
      <c r="L31" s="27"/>
      <c r="M31" s="27"/>
      <c r="N31" s="27"/>
    </row>
    <row r="32" spans="2:14" ht="12.75">
      <c r="B32" s="104" t="s">
        <v>157</v>
      </c>
      <c r="C32" s="30">
        <v>6</v>
      </c>
      <c r="D32" s="15">
        <v>24</v>
      </c>
      <c r="E32" s="15">
        <v>52</v>
      </c>
      <c r="F32" s="100">
        <v>56</v>
      </c>
      <c r="G32" s="108">
        <f t="shared" si="1"/>
        <v>138</v>
      </c>
      <c r="I32" s="45"/>
      <c r="J32" s="27"/>
      <c r="K32" s="27"/>
      <c r="L32" s="27"/>
      <c r="M32" s="27"/>
      <c r="N32" s="27"/>
    </row>
    <row r="33" spans="2:14" ht="12.75">
      <c r="B33" s="105" t="s">
        <v>129</v>
      </c>
      <c r="C33" s="30">
        <v>14</v>
      </c>
      <c r="D33" s="15">
        <v>27</v>
      </c>
      <c r="E33" s="15">
        <v>46</v>
      </c>
      <c r="F33" s="100">
        <v>53</v>
      </c>
      <c r="G33" s="108">
        <f t="shared" si="1"/>
        <v>140</v>
      </c>
      <c r="I33" s="45"/>
      <c r="J33" s="27"/>
      <c r="K33" s="27"/>
      <c r="L33" s="27"/>
      <c r="M33" s="27"/>
      <c r="N33" s="27"/>
    </row>
    <row r="34" spans="2:14" ht="12.75">
      <c r="B34" s="105" t="s">
        <v>158</v>
      </c>
      <c r="C34" s="30">
        <v>30</v>
      </c>
      <c r="D34" s="15">
        <v>84</v>
      </c>
      <c r="E34" s="15">
        <v>84</v>
      </c>
      <c r="F34" s="100">
        <v>84</v>
      </c>
      <c r="G34" s="108">
        <f t="shared" si="1"/>
        <v>282</v>
      </c>
      <c r="I34" s="44"/>
      <c r="J34" s="27"/>
      <c r="K34" s="27"/>
      <c r="L34" s="27"/>
      <c r="M34" s="27"/>
      <c r="N34" s="27"/>
    </row>
    <row r="35" spans="2:14" ht="13.5" thickBot="1">
      <c r="B35" s="106" t="s">
        <v>151</v>
      </c>
      <c r="C35" s="47">
        <v>48</v>
      </c>
      <c r="D35" s="48">
        <v>84</v>
      </c>
      <c r="E35" s="48">
        <v>84</v>
      </c>
      <c r="F35" s="101">
        <v>84</v>
      </c>
      <c r="G35" s="109">
        <f t="shared" si="1"/>
        <v>300</v>
      </c>
      <c r="I35" s="44"/>
      <c r="J35" s="27"/>
      <c r="K35" s="27"/>
      <c r="L35" s="27"/>
      <c r="M35" s="27"/>
      <c r="N35" s="27"/>
    </row>
    <row r="36" spans="2:14" ht="13.5" thickBot="1">
      <c r="B36" s="44"/>
      <c r="C36" s="27"/>
      <c r="D36" s="27"/>
      <c r="E36" s="27"/>
      <c r="F36" s="27"/>
      <c r="G36" s="27"/>
      <c r="I36" s="44"/>
      <c r="J36" s="27"/>
      <c r="K36" s="27"/>
      <c r="L36" s="27"/>
      <c r="M36" s="27"/>
      <c r="N36" s="27"/>
    </row>
    <row r="37" spans="2:14" ht="13.5" thickBot="1">
      <c r="B37" s="56" t="s">
        <v>2</v>
      </c>
      <c r="C37" s="57"/>
      <c r="D37" s="57"/>
      <c r="E37" s="57"/>
      <c r="F37" s="57"/>
      <c r="G37" s="58" t="s">
        <v>8</v>
      </c>
      <c r="I37" s="44"/>
      <c r="J37" s="27"/>
      <c r="K37" s="27"/>
      <c r="L37" s="27"/>
      <c r="M37" s="27"/>
      <c r="N37" s="27"/>
    </row>
    <row r="38" spans="2:14" ht="12.75">
      <c r="B38" s="116" t="s">
        <v>156</v>
      </c>
      <c r="C38" s="102">
        <v>4</v>
      </c>
      <c r="D38" s="46">
        <v>9</v>
      </c>
      <c r="E38" s="46">
        <v>11</v>
      </c>
      <c r="F38" s="98">
        <v>17</v>
      </c>
      <c r="G38" s="107">
        <f aca="true" t="shared" si="2" ref="G38:G51">SUM(C38:F38)</f>
        <v>41</v>
      </c>
      <c r="I38" s="44"/>
      <c r="J38" s="27"/>
      <c r="K38" s="27"/>
      <c r="L38" s="27"/>
      <c r="M38" s="27"/>
      <c r="N38" s="27"/>
    </row>
    <row r="39" spans="2:14" ht="12.75">
      <c r="B39" s="105" t="s">
        <v>155</v>
      </c>
      <c r="C39" s="30">
        <v>3</v>
      </c>
      <c r="D39" s="15">
        <v>15</v>
      </c>
      <c r="E39" s="15">
        <v>20</v>
      </c>
      <c r="F39" s="100">
        <v>25</v>
      </c>
      <c r="G39" s="108">
        <f t="shared" si="2"/>
        <v>63</v>
      </c>
      <c r="I39" s="44"/>
      <c r="J39" s="27"/>
      <c r="K39" s="27"/>
      <c r="L39" s="27"/>
      <c r="M39" s="27"/>
      <c r="N39" s="27"/>
    </row>
    <row r="40" spans="2:14" ht="12.75">
      <c r="B40" s="104" t="s">
        <v>97</v>
      </c>
      <c r="C40" s="30">
        <v>6</v>
      </c>
      <c r="D40" s="15">
        <v>18</v>
      </c>
      <c r="E40" s="15">
        <v>21</v>
      </c>
      <c r="F40" s="100">
        <v>23</v>
      </c>
      <c r="G40" s="108">
        <f t="shared" si="2"/>
        <v>68</v>
      </c>
      <c r="I40" s="44"/>
      <c r="J40" s="27"/>
      <c r="K40" s="27"/>
      <c r="L40" s="27"/>
      <c r="M40" s="27"/>
      <c r="N40" s="27"/>
    </row>
    <row r="41" spans="2:14" ht="12.75">
      <c r="B41" s="104" t="s">
        <v>90</v>
      </c>
      <c r="C41" s="30">
        <v>16</v>
      </c>
      <c r="D41" s="15">
        <v>24</v>
      </c>
      <c r="E41" s="15">
        <v>29</v>
      </c>
      <c r="F41" s="100">
        <v>31</v>
      </c>
      <c r="G41" s="108">
        <f t="shared" si="2"/>
        <v>100</v>
      </c>
      <c r="I41" s="44"/>
      <c r="J41" s="27"/>
      <c r="K41" s="27"/>
      <c r="L41" s="27"/>
      <c r="M41" s="27"/>
      <c r="N41" s="27"/>
    </row>
    <row r="42" spans="2:14" ht="12.75">
      <c r="B42" s="105" t="s">
        <v>37</v>
      </c>
      <c r="C42" s="30">
        <v>7</v>
      </c>
      <c r="D42" s="15">
        <v>13</v>
      </c>
      <c r="E42" s="15">
        <v>22</v>
      </c>
      <c r="F42" s="100">
        <v>84</v>
      </c>
      <c r="G42" s="108">
        <f t="shared" si="2"/>
        <v>126</v>
      </c>
      <c r="I42" s="44"/>
      <c r="J42" s="27"/>
      <c r="K42" s="27"/>
      <c r="L42" s="27"/>
      <c r="M42" s="27"/>
      <c r="N42" s="27"/>
    </row>
    <row r="43" spans="2:14" ht="12.75">
      <c r="B43" s="104" t="s">
        <v>38</v>
      </c>
      <c r="C43" s="30">
        <v>1</v>
      </c>
      <c r="D43" s="15">
        <v>10</v>
      </c>
      <c r="E43" s="15">
        <v>35</v>
      </c>
      <c r="F43" s="100">
        <v>84</v>
      </c>
      <c r="G43" s="108">
        <f t="shared" si="2"/>
        <v>130</v>
      </c>
      <c r="I43" s="44"/>
      <c r="J43" s="27"/>
      <c r="K43" s="27"/>
      <c r="L43" s="27"/>
      <c r="M43" s="27"/>
      <c r="N43" s="27"/>
    </row>
    <row r="44" spans="2:14" ht="12.75">
      <c r="B44" s="105" t="s">
        <v>89</v>
      </c>
      <c r="C44" s="30">
        <v>14</v>
      </c>
      <c r="D44" s="15">
        <v>19</v>
      </c>
      <c r="E44" s="15">
        <v>34</v>
      </c>
      <c r="F44" s="100">
        <v>84</v>
      </c>
      <c r="G44" s="108">
        <f t="shared" si="2"/>
        <v>151</v>
      </c>
      <c r="I44" s="44"/>
      <c r="J44" s="27"/>
      <c r="K44" s="27"/>
      <c r="L44" s="27"/>
      <c r="M44" s="27"/>
      <c r="N44" s="27"/>
    </row>
    <row r="45" spans="2:7" ht="12.75">
      <c r="B45" s="105" t="s">
        <v>113</v>
      </c>
      <c r="C45" s="30">
        <v>8</v>
      </c>
      <c r="D45" s="15">
        <v>32</v>
      </c>
      <c r="E45" s="15">
        <v>84</v>
      </c>
      <c r="F45" s="100">
        <v>84</v>
      </c>
      <c r="G45" s="108">
        <f t="shared" si="2"/>
        <v>208</v>
      </c>
    </row>
    <row r="46" spans="2:7" ht="12.75">
      <c r="B46" s="105" t="s">
        <v>158</v>
      </c>
      <c r="C46" s="30">
        <v>12</v>
      </c>
      <c r="D46" s="15">
        <v>36</v>
      </c>
      <c r="E46" s="15">
        <v>84</v>
      </c>
      <c r="F46" s="100">
        <v>84</v>
      </c>
      <c r="G46" s="108">
        <f t="shared" si="2"/>
        <v>216</v>
      </c>
    </row>
    <row r="47" spans="2:7" ht="12.75">
      <c r="B47" s="104" t="s">
        <v>157</v>
      </c>
      <c r="C47" s="30">
        <v>27</v>
      </c>
      <c r="D47" s="15">
        <v>28</v>
      </c>
      <c r="E47" s="15">
        <v>84</v>
      </c>
      <c r="F47" s="100">
        <v>84</v>
      </c>
      <c r="G47" s="108">
        <f t="shared" si="2"/>
        <v>223</v>
      </c>
    </row>
    <row r="48" spans="2:7" ht="12.75">
      <c r="B48" s="105" t="s">
        <v>129</v>
      </c>
      <c r="C48" s="30">
        <v>30</v>
      </c>
      <c r="D48" s="15">
        <v>33</v>
      </c>
      <c r="E48" s="15">
        <v>84</v>
      </c>
      <c r="F48" s="100">
        <v>84</v>
      </c>
      <c r="G48" s="108">
        <f t="shared" si="2"/>
        <v>231</v>
      </c>
    </row>
    <row r="49" spans="2:14" ht="12.75">
      <c r="B49" s="104" t="s">
        <v>109</v>
      </c>
      <c r="C49" s="30">
        <v>2</v>
      </c>
      <c r="D49" s="15">
        <v>84</v>
      </c>
      <c r="E49" s="15">
        <v>84</v>
      </c>
      <c r="F49" s="100">
        <v>84</v>
      </c>
      <c r="G49" s="108">
        <f t="shared" si="2"/>
        <v>254</v>
      </c>
      <c r="H49" s="27"/>
      <c r="I49" s="27"/>
      <c r="J49" s="27"/>
      <c r="K49" s="27"/>
      <c r="L49" s="27"/>
      <c r="M49" s="27"/>
      <c r="N49" s="27"/>
    </row>
    <row r="50" spans="2:14" ht="12.75">
      <c r="B50" s="105" t="s">
        <v>88</v>
      </c>
      <c r="C50" s="30">
        <v>5</v>
      </c>
      <c r="D50" s="15">
        <v>84</v>
      </c>
      <c r="E50" s="15">
        <v>84</v>
      </c>
      <c r="F50" s="100">
        <v>84</v>
      </c>
      <c r="G50" s="108">
        <f t="shared" si="2"/>
        <v>257</v>
      </c>
      <c r="H50" s="27"/>
      <c r="I50" s="45"/>
      <c r="J50" s="27"/>
      <c r="K50" s="27"/>
      <c r="L50" s="27"/>
      <c r="M50" s="27"/>
      <c r="N50" s="27"/>
    </row>
    <row r="51" spans="2:14" ht="13.5" thickBot="1">
      <c r="B51" s="106" t="s">
        <v>151</v>
      </c>
      <c r="C51" s="47">
        <v>84</v>
      </c>
      <c r="D51" s="48">
        <v>84</v>
      </c>
      <c r="E51" s="48">
        <v>84</v>
      </c>
      <c r="F51" s="101">
        <v>84</v>
      </c>
      <c r="G51" s="109">
        <f t="shared" si="2"/>
        <v>336</v>
      </c>
      <c r="H51" s="27"/>
      <c r="I51" s="45"/>
      <c r="J51" s="27"/>
      <c r="K51" s="27"/>
      <c r="L51" s="27"/>
      <c r="M51" s="27"/>
      <c r="N51" s="27"/>
    </row>
    <row r="52" spans="2:14" ht="13.5" thickBot="1">
      <c r="B52" s="45"/>
      <c r="C52" s="27"/>
      <c r="D52" s="27"/>
      <c r="E52" s="27"/>
      <c r="F52" s="27"/>
      <c r="G52" s="27"/>
      <c r="H52" s="27"/>
      <c r="I52" s="45"/>
      <c r="J52" s="27"/>
      <c r="K52" s="27"/>
      <c r="L52" s="27"/>
      <c r="M52" s="27"/>
      <c r="N52" s="27"/>
    </row>
    <row r="53" spans="2:14" ht="13.5" thickBot="1">
      <c r="B53" s="56" t="s">
        <v>3</v>
      </c>
      <c r="C53" s="124"/>
      <c r="D53" s="124"/>
      <c r="E53" s="124"/>
      <c r="F53" s="124"/>
      <c r="G53" s="125" t="s">
        <v>8</v>
      </c>
      <c r="H53" s="27"/>
      <c r="I53" s="45"/>
      <c r="J53" s="27"/>
      <c r="K53" s="27"/>
      <c r="L53" s="27"/>
      <c r="M53" s="27"/>
      <c r="N53" s="27"/>
    </row>
    <row r="54" spans="2:14" ht="13.5" thickBot="1">
      <c r="B54" s="116" t="s">
        <v>156</v>
      </c>
      <c r="C54" s="55">
        <v>10</v>
      </c>
      <c r="D54" s="55">
        <v>14</v>
      </c>
      <c r="E54" s="55">
        <v>19</v>
      </c>
      <c r="F54" s="99">
        <v>22</v>
      </c>
      <c r="G54" s="107">
        <f aca="true" t="shared" si="3" ref="G54:G67">SUM(C54:F54)</f>
        <v>65</v>
      </c>
      <c r="H54" s="27"/>
      <c r="I54" s="45"/>
      <c r="J54" s="27"/>
      <c r="K54" s="27"/>
      <c r="L54" s="27"/>
      <c r="M54" s="27"/>
      <c r="N54" s="27"/>
    </row>
    <row r="55" spans="2:14" ht="13.5" thickBot="1">
      <c r="B55" s="104" t="s">
        <v>97</v>
      </c>
      <c r="C55" s="15">
        <v>1</v>
      </c>
      <c r="D55" s="15">
        <v>9</v>
      </c>
      <c r="E55" s="15">
        <v>29</v>
      </c>
      <c r="F55" s="100">
        <v>32</v>
      </c>
      <c r="G55" s="107">
        <f t="shared" si="3"/>
        <v>71</v>
      </c>
      <c r="H55" s="27"/>
      <c r="I55" s="44"/>
      <c r="J55" s="27"/>
      <c r="K55" s="27"/>
      <c r="L55" s="27"/>
      <c r="M55" s="27"/>
      <c r="N55" s="27"/>
    </row>
    <row r="56" spans="2:14" ht="13.5" thickBot="1">
      <c r="B56" s="104" t="s">
        <v>90</v>
      </c>
      <c r="C56" s="15">
        <v>6</v>
      </c>
      <c r="D56" s="15">
        <v>8</v>
      </c>
      <c r="E56" s="15">
        <v>15</v>
      </c>
      <c r="F56" s="100">
        <v>42</v>
      </c>
      <c r="G56" s="107">
        <f t="shared" si="3"/>
        <v>71</v>
      </c>
      <c r="H56" s="27"/>
      <c r="I56" s="44"/>
      <c r="J56" s="27"/>
      <c r="K56" s="27"/>
      <c r="L56" s="27"/>
      <c r="M56" s="27"/>
      <c r="N56" s="27"/>
    </row>
    <row r="57" spans="2:14" ht="13.5" thickBot="1">
      <c r="B57" s="105" t="s">
        <v>113</v>
      </c>
      <c r="C57" s="15">
        <v>11</v>
      </c>
      <c r="D57" s="15">
        <v>16</v>
      </c>
      <c r="E57" s="15">
        <v>23</v>
      </c>
      <c r="F57" s="100">
        <v>30</v>
      </c>
      <c r="G57" s="107">
        <f t="shared" si="3"/>
        <v>80</v>
      </c>
      <c r="H57" s="27"/>
      <c r="I57" s="44"/>
      <c r="J57" s="27"/>
      <c r="K57" s="27"/>
      <c r="L57" s="27"/>
      <c r="M57" s="27"/>
      <c r="N57" s="27"/>
    </row>
    <row r="58" spans="2:14" ht="13.5" thickBot="1">
      <c r="B58" s="105" t="s">
        <v>88</v>
      </c>
      <c r="C58" s="15">
        <v>12</v>
      </c>
      <c r="D58" s="15">
        <v>13</v>
      </c>
      <c r="E58" s="15">
        <v>24</v>
      </c>
      <c r="F58" s="100">
        <v>31</v>
      </c>
      <c r="G58" s="107">
        <f t="shared" si="3"/>
        <v>80</v>
      </c>
      <c r="H58" s="27"/>
      <c r="I58" s="44"/>
      <c r="J58" s="27"/>
      <c r="K58" s="27"/>
      <c r="L58" s="27"/>
      <c r="M58" s="27"/>
      <c r="N58" s="27"/>
    </row>
    <row r="59" spans="2:14" ht="13.5" thickBot="1">
      <c r="B59" s="105" t="s">
        <v>37</v>
      </c>
      <c r="C59" s="15">
        <v>7</v>
      </c>
      <c r="D59" s="15">
        <v>28</v>
      </c>
      <c r="E59" s="15">
        <v>34</v>
      </c>
      <c r="F59" s="100">
        <v>37</v>
      </c>
      <c r="G59" s="107">
        <f t="shared" si="3"/>
        <v>106</v>
      </c>
      <c r="H59" s="27"/>
      <c r="I59" s="44"/>
      <c r="J59" s="27"/>
      <c r="K59" s="27"/>
      <c r="L59" s="27"/>
      <c r="M59" s="27"/>
      <c r="N59" s="27"/>
    </row>
    <row r="60" spans="2:14" ht="13.5" thickBot="1">
      <c r="B60" s="104" t="s">
        <v>38</v>
      </c>
      <c r="C60" s="15">
        <v>17</v>
      </c>
      <c r="D60" s="15">
        <v>20</v>
      </c>
      <c r="E60" s="15">
        <v>39</v>
      </c>
      <c r="F60" s="100">
        <v>44</v>
      </c>
      <c r="G60" s="107">
        <f t="shared" si="3"/>
        <v>120</v>
      </c>
      <c r="H60" s="27"/>
      <c r="I60" s="44"/>
      <c r="J60" s="27"/>
      <c r="K60" s="27"/>
      <c r="L60" s="27"/>
      <c r="M60" s="27"/>
      <c r="N60" s="27"/>
    </row>
    <row r="61" spans="2:14" ht="13.5" thickBot="1">
      <c r="B61" s="105" t="s">
        <v>155</v>
      </c>
      <c r="C61" s="15">
        <v>2</v>
      </c>
      <c r="D61" s="15">
        <v>4</v>
      </c>
      <c r="E61" s="15">
        <v>33</v>
      </c>
      <c r="F61" s="100">
        <v>84</v>
      </c>
      <c r="G61" s="107">
        <f t="shared" si="3"/>
        <v>123</v>
      </c>
      <c r="H61" s="27"/>
      <c r="I61" s="44"/>
      <c r="J61" s="27"/>
      <c r="K61" s="27"/>
      <c r="L61" s="27"/>
      <c r="M61" s="27"/>
      <c r="N61" s="27"/>
    </row>
    <row r="62" spans="2:14" ht="13.5" thickBot="1">
      <c r="B62" s="105" t="s">
        <v>129</v>
      </c>
      <c r="C62" s="15">
        <v>5</v>
      </c>
      <c r="D62" s="15">
        <v>18</v>
      </c>
      <c r="E62" s="15">
        <v>40</v>
      </c>
      <c r="F62" s="100">
        <v>84</v>
      </c>
      <c r="G62" s="107">
        <f t="shared" si="3"/>
        <v>147</v>
      </c>
      <c r="H62" s="27"/>
      <c r="I62" s="44"/>
      <c r="J62" s="27"/>
      <c r="K62" s="27"/>
      <c r="L62" s="27"/>
      <c r="M62" s="27"/>
      <c r="N62" s="27"/>
    </row>
    <row r="63" spans="2:14" ht="13.5" thickBot="1">
      <c r="B63" s="104" t="s">
        <v>157</v>
      </c>
      <c r="C63" s="15">
        <v>3</v>
      </c>
      <c r="D63" s="15">
        <v>38</v>
      </c>
      <c r="E63" s="15">
        <v>41</v>
      </c>
      <c r="F63" s="100">
        <v>84</v>
      </c>
      <c r="G63" s="107">
        <f t="shared" si="3"/>
        <v>166</v>
      </c>
      <c r="H63" s="27"/>
      <c r="I63" s="44"/>
      <c r="J63" s="27"/>
      <c r="K63" s="27"/>
      <c r="L63" s="27"/>
      <c r="M63" s="27"/>
      <c r="N63" s="27"/>
    </row>
    <row r="64" spans="2:14" ht="13.5" thickBot="1">
      <c r="B64" s="105" t="s">
        <v>158</v>
      </c>
      <c r="C64" s="15">
        <v>21</v>
      </c>
      <c r="D64" s="15">
        <v>36</v>
      </c>
      <c r="E64" s="15">
        <v>45</v>
      </c>
      <c r="F64" s="100">
        <v>84</v>
      </c>
      <c r="G64" s="107">
        <f t="shared" si="3"/>
        <v>186</v>
      </c>
      <c r="H64" s="27"/>
      <c r="I64" s="44"/>
      <c r="J64" s="27"/>
      <c r="K64" s="27"/>
      <c r="L64" s="27"/>
      <c r="M64" s="27"/>
      <c r="N64" s="27"/>
    </row>
    <row r="65" spans="2:14" ht="13.5" thickBot="1">
      <c r="B65" s="105" t="s">
        <v>89</v>
      </c>
      <c r="C65" s="15">
        <v>26</v>
      </c>
      <c r="D65" s="15">
        <v>43</v>
      </c>
      <c r="E65" s="15">
        <v>84</v>
      </c>
      <c r="F65" s="100">
        <v>84</v>
      </c>
      <c r="G65" s="107">
        <f t="shared" si="3"/>
        <v>237</v>
      </c>
      <c r="H65" s="27"/>
      <c r="I65" s="44"/>
      <c r="J65" s="27"/>
      <c r="K65" s="27"/>
      <c r="L65" s="27"/>
      <c r="M65" s="27"/>
      <c r="N65" s="27"/>
    </row>
    <row r="66" spans="2:14" ht="13.5" thickBot="1">
      <c r="B66" s="105" t="s">
        <v>151</v>
      </c>
      <c r="C66" s="15">
        <v>25</v>
      </c>
      <c r="D66" s="15">
        <v>84</v>
      </c>
      <c r="E66" s="15">
        <v>84</v>
      </c>
      <c r="F66" s="100">
        <v>84</v>
      </c>
      <c r="G66" s="107">
        <f t="shared" si="3"/>
        <v>277</v>
      </c>
      <c r="H66" s="27"/>
      <c r="I66" s="44"/>
      <c r="J66" s="27"/>
      <c r="K66" s="27"/>
      <c r="L66" s="27"/>
      <c r="M66" s="27"/>
      <c r="N66" s="27"/>
    </row>
    <row r="67" spans="2:7" ht="13.5" thickBot="1">
      <c r="B67" s="129" t="s">
        <v>109</v>
      </c>
      <c r="C67" s="48">
        <v>84</v>
      </c>
      <c r="D67" s="48">
        <v>84</v>
      </c>
      <c r="E67" s="48">
        <v>84</v>
      </c>
      <c r="F67" s="101">
        <v>84</v>
      </c>
      <c r="G67" s="126">
        <f t="shared" si="3"/>
        <v>336</v>
      </c>
    </row>
    <row r="68" ht="13.5" thickBot="1"/>
    <row r="69" spans="2:7" ht="13.5" thickBot="1">
      <c r="B69" s="128" t="s">
        <v>4</v>
      </c>
      <c r="C69" s="124"/>
      <c r="D69" s="124"/>
      <c r="E69" s="124"/>
      <c r="F69" s="124"/>
      <c r="G69" s="125" t="s">
        <v>8</v>
      </c>
    </row>
    <row r="70" spans="2:7" ht="13.5" thickBot="1">
      <c r="B70" s="103" t="s">
        <v>113</v>
      </c>
      <c r="C70" s="54">
        <v>2</v>
      </c>
      <c r="D70" s="55">
        <v>3</v>
      </c>
      <c r="E70" s="55">
        <v>11</v>
      </c>
      <c r="F70" s="99">
        <v>35</v>
      </c>
      <c r="G70" s="127">
        <f aca="true" t="shared" si="4" ref="G70:G83">SUM(C70:F70)</f>
        <v>51</v>
      </c>
    </row>
    <row r="71" spans="2:7" ht="13.5" thickBot="1">
      <c r="B71" s="105" t="s">
        <v>37</v>
      </c>
      <c r="C71" s="30">
        <v>4</v>
      </c>
      <c r="D71" s="15">
        <v>13</v>
      </c>
      <c r="E71" s="15">
        <v>16</v>
      </c>
      <c r="F71" s="100">
        <v>36</v>
      </c>
      <c r="G71" s="107">
        <f t="shared" si="4"/>
        <v>69</v>
      </c>
    </row>
    <row r="72" spans="2:7" ht="13.5" thickBot="1">
      <c r="B72" s="104" t="s">
        <v>97</v>
      </c>
      <c r="C72" s="30">
        <v>7</v>
      </c>
      <c r="D72" s="15">
        <v>14</v>
      </c>
      <c r="E72" s="15">
        <v>24</v>
      </c>
      <c r="F72" s="100">
        <v>25</v>
      </c>
      <c r="G72" s="107">
        <f t="shared" si="4"/>
        <v>70</v>
      </c>
    </row>
    <row r="73" spans="2:7" ht="13.5" thickBot="1">
      <c r="B73" s="105" t="s">
        <v>155</v>
      </c>
      <c r="C73" s="30">
        <v>15</v>
      </c>
      <c r="D73" s="15">
        <v>21</v>
      </c>
      <c r="E73" s="15">
        <v>28</v>
      </c>
      <c r="F73" s="100">
        <v>31</v>
      </c>
      <c r="G73" s="107">
        <f t="shared" si="4"/>
        <v>95</v>
      </c>
    </row>
    <row r="74" spans="2:7" ht="13.5" thickBot="1">
      <c r="B74" s="104" t="s">
        <v>109</v>
      </c>
      <c r="C74" s="30">
        <v>5</v>
      </c>
      <c r="D74" s="15">
        <v>6</v>
      </c>
      <c r="E74" s="15">
        <v>8</v>
      </c>
      <c r="F74" s="100">
        <v>84</v>
      </c>
      <c r="G74" s="107">
        <f t="shared" si="4"/>
        <v>103</v>
      </c>
    </row>
    <row r="75" spans="2:7" ht="13.5" thickBot="1">
      <c r="B75" s="104" t="s">
        <v>156</v>
      </c>
      <c r="C75" s="30">
        <v>12</v>
      </c>
      <c r="D75" s="15">
        <v>22</v>
      </c>
      <c r="E75" s="15">
        <v>27</v>
      </c>
      <c r="F75" s="100">
        <v>42</v>
      </c>
      <c r="G75" s="107">
        <f t="shared" si="4"/>
        <v>103</v>
      </c>
    </row>
    <row r="76" spans="2:7" ht="13.5" thickBot="1">
      <c r="B76" s="104" t="s">
        <v>90</v>
      </c>
      <c r="C76" s="30">
        <v>17</v>
      </c>
      <c r="D76" s="15">
        <v>19</v>
      </c>
      <c r="E76" s="15">
        <v>23</v>
      </c>
      <c r="F76" s="100">
        <v>48</v>
      </c>
      <c r="G76" s="107">
        <f t="shared" si="4"/>
        <v>107</v>
      </c>
    </row>
    <row r="77" spans="2:7" ht="13.5" thickBot="1">
      <c r="B77" s="105" t="s">
        <v>88</v>
      </c>
      <c r="C77" s="30">
        <v>10</v>
      </c>
      <c r="D77" s="15">
        <v>37</v>
      </c>
      <c r="E77" s="15">
        <v>46</v>
      </c>
      <c r="F77" s="100">
        <v>52</v>
      </c>
      <c r="G77" s="107">
        <f t="shared" si="4"/>
        <v>145</v>
      </c>
    </row>
    <row r="78" spans="2:7" ht="13.5" thickBot="1">
      <c r="B78" s="104" t="s">
        <v>38</v>
      </c>
      <c r="C78" s="30">
        <v>20</v>
      </c>
      <c r="D78" s="15">
        <v>33</v>
      </c>
      <c r="E78" s="15">
        <v>41</v>
      </c>
      <c r="F78" s="100">
        <v>51</v>
      </c>
      <c r="G78" s="107">
        <f t="shared" si="4"/>
        <v>145</v>
      </c>
    </row>
    <row r="79" spans="2:7" ht="13.5" thickBot="1">
      <c r="B79" s="105" t="s">
        <v>129</v>
      </c>
      <c r="C79" s="30">
        <v>9</v>
      </c>
      <c r="D79" s="15">
        <v>38</v>
      </c>
      <c r="E79" s="15">
        <v>45</v>
      </c>
      <c r="F79" s="100">
        <v>84</v>
      </c>
      <c r="G79" s="107">
        <f t="shared" si="4"/>
        <v>176</v>
      </c>
    </row>
    <row r="80" spans="2:7" ht="13.5" thickBot="1">
      <c r="B80" s="104" t="s">
        <v>157</v>
      </c>
      <c r="C80" s="30">
        <v>26</v>
      </c>
      <c r="D80" s="15">
        <v>34</v>
      </c>
      <c r="E80" s="15">
        <v>40</v>
      </c>
      <c r="F80" s="100">
        <v>84</v>
      </c>
      <c r="G80" s="107">
        <f t="shared" si="4"/>
        <v>184</v>
      </c>
    </row>
    <row r="81" spans="2:7" ht="13.5" thickBot="1">
      <c r="B81" s="105" t="s">
        <v>151</v>
      </c>
      <c r="C81" s="30">
        <v>1</v>
      </c>
      <c r="D81" s="15">
        <v>50</v>
      </c>
      <c r="E81" s="15">
        <v>84</v>
      </c>
      <c r="F81" s="100">
        <v>84</v>
      </c>
      <c r="G81" s="107">
        <f t="shared" si="4"/>
        <v>219</v>
      </c>
    </row>
    <row r="82" spans="2:7" ht="13.5" thickBot="1">
      <c r="B82" s="105" t="s">
        <v>89</v>
      </c>
      <c r="C82" s="30">
        <v>18</v>
      </c>
      <c r="D82" s="15">
        <v>39</v>
      </c>
      <c r="E82" s="15">
        <v>84</v>
      </c>
      <c r="F82" s="100">
        <v>84</v>
      </c>
      <c r="G82" s="107">
        <f t="shared" si="4"/>
        <v>225</v>
      </c>
    </row>
    <row r="83" spans="2:7" ht="13.5" thickBot="1">
      <c r="B83" s="106" t="s">
        <v>158</v>
      </c>
      <c r="C83" s="47">
        <v>29</v>
      </c>
      <c r="D83" s="48">
        <v>30</v>
      </c>
      <c r="E83" s="48">
        <v>84</v>
      </c>
      <c r="F83" s="101">
        <v>84</v>
      </c>
      <c r="G83" s="126">
        <f t="shared" si="4"/>
        <v>227</v>
      </c>
    </row>
    <row r="84" ht="13.5" thickBot="1"/>
    <row r="85" spans="2:7" ht="13.5" thickBot="1">
      <c r="B85" s="128" t="s">
        <v>5</v>
      </c>
      <c r="C85" s="124"/>
      <c r="D85" s="124"/>
      <c r="E85" s="124"/>
      <c r="F85" s="124"/>
      <c r="G85" s="125" t="s">
        <v>8</v>
      </c>
    </row>
    <row r="86" spans="2:7" ht="13.5" thickBot="1">
      <c r="B86" s="103" t="s">
        <v>37</v>
      </c>
      <c r="C86" s="54">
        <v>1</v>
      </c>
      <c r="D86" s="55">
        <v>11</v>
      </c>
      <c r="E86" s="55">
        <v>19</v>
      </c>
      <c r="F86" s="99">
        <v>25</v>
      </c>
      <c r="G86" s="107">
        <f aca="true" t="shared" si="5" ref="G86:G99">SUM(C86:F86)</f>
        <v>56</v>
      </c>
    </row>
    <row r="87" spans="2:7" ht="13.5" thickBot="1">
      <c r="B87" s="105" t="s">
        <v>113</v>
      </c>
      <c r="C87" s="30">
        <v>2</v>
      </c>
      <c r="D87" s="15">
        <v>4</v>
      </c>
      <c r="E87" s="15">
        <v>14</v>
      </c>
      <c r="F87" s="100">
        <v>36</v>
      </c>
      <c r="G87" s="107">
        <f t="shared" si="5"/>
        <v>56</v>
      </c>
    </row>
    <row r="88" spans="2:7" ht="13.5" thickBot="1">
      <c r="B88" s="104" t="s">
        <v>97</v>
      </c>
      <c r="C88" s="30">
        <v>6</v>
      </c>
      <c r="D88" s="15">
        <v>10</v>
      </c>
      <c r="E88" s="15">
        <v>21</v>
      </c>
      <c r="F88" s="100">
        <v>34</v>
      </c>
      <c r="G88" s="107">
        <f t="shared" si="5"/>
        <v>71</v>
      </c>
    </row>
    <row r="89" spans="2:7" ht="13.5" thickBot="1">
      <c r="B89" s="105" t="s">
        <v>129</v>
      </c>
      <c r="C89" s="30">
        <v>3</v>
      </c>
      <c r="D89" s="15">
        <v>9</v>
      </c>
      <c r="E89" s="15">
        <v>27</v>
      </c>
      <c r="F89" s="100">
        <v>49</v>
      </c>
      <c r="G89" s="107">
        <f t="shared" si="5"/>
        <v>88</v>
      </c>
    </row>
    <row r="90" spans="2:7" ht="13.5" thickBot="1">
      <c r="B90" s="105" t="s">
        <v>155</v>
      </c>
      <c r="C90" s="30">
        <v>15</v>
      </c>
      <c r="D90" s="15">
        <v>18</v>
      </c>
      <c r="E90" s="15">
        <v>24</v>
      </c>
      <c r="F90" s="100">
        <v>32</v>
      </c>
      <c r="G90" s="107">
        <f t="shared" si="5"/>
        <v>89</v>
      </c>
    </row>
    <row r="91" spans="2:7" ht="13.5" thickBot="1">
      <c r="B91" s="104" t="s">
        <v>156</v>
      </c>
      <c r="C91" s="30">
        <v>13</v>
      </c>
      <c r="D91" s="15">
        <v>29</v>
      </c>
      <c r="E91" s="15">
        <v>30</v>
      </c>
      <c r="F91" s="100">
        <v>35</v>
      </c>
      <c r="G91" s="107">
        <f t="shared" si="5"/>
        <v>107</v>
      </c>
    </row>
    <row r="92" spans="2:7" ht="13.5" thickBot="1">
      <c r="B92" s="104" t="s">
        <v>157</v>
      </c>
      <c r="C92" s="30">
        <v>16</v>
      </c>
      <c r="D92" s="15">
        <v>23</v>
      </c>
      <c r="E92" s="15">
        <v>26</v>
      </c>
      <c r="F92" s="100">
        <v>47</v>
      </c>
      <c r="G92" s="107">
        <f t="shared" si="5"/>
        <v>112</v>
      </c>
    </row>
    <row r="93" spans="2:7" ht="13.5" thickBot="1">
      <c r="B93" s="104" t="s">
        <v>90</v>
      </c>
      <c r="C93" s="30">
        <v>20</v>
      </c>
      <c r="D93" s="15">
        <v>28</v>
      </c>
      <c r="E93" s="15">
        <v>31</v>
      </c>
      <c r="F93" s="100">
        <v>40</v>
      </c>
      <c r="G93" s="107">
        <f t="shared" si="5"/>
        <v>119</v>
      </c>
    </row>
    <row r="94" spans="2:7" ht="13.5" thickBot="1">
      <c r="B94" s="104" t="s">
        <v>38</v>
      </c>
      <c r="C94" s="30">
        <v>12</v>
      </c>
      <c r="D94" s="15">
        <v>33</v>
      </c>
      <c r="E94" s="15">
        <v>39</v>
      </c>
      <c r="F94" s="100">
        <v>46</v>
      </c>
      <c r="G94" s="107">
        <f t="shared" si="5"/>
        <v>130</v>
      </c>
    </row>
    <row r="95" spans="2:7" ht="13.5" thickBot="1">
      <c r="B95" s="105" t="s">
        <v>88</v>
      </c>
      <c r="C95" s="30">
        <v>8</v>
      </c>
      <c r="D95" s="15">
        <v>22</v>
      </c>
      <c r="E95" s="15">
        <v>37</v>
      </c>
      <c r="F95" s="100">
        <v>84</v>
      </c>
      <c r="G95" s="107">
        <f t="shared" si="5"/>
        <v>151</v>
      </c>
    </row>
    <row r="96" spans="2:7" ht="13.5" thickBot="1">
      <c r="B96" s="104" t="s">
        <v>109</v>
      </c>
      <c r="C96" s="30">
        <v>5</v>
      </c>
      <c r="D96" s="15">
        <v>17</v>
      </c>
      <c r="E96" s="15">
        <v>84</v>
      </c>
      <c r="F96" s="100">
        <v>84</v>
      </c>
      <c r="G96" s="107">
        <f t="shared" si="5"/>
        <v>190</v>
      </c>
    </row>
    <row r="97" spans="2:7" ht="13.5" thickBot="1">
      <c r="B97" s="105" t="s">
        <v>89</v>
      </c>
      <c r="C97" s="30">
        <v>7</v>
      </c>
      <c r="D97" s="15">
        <v>43</v>
      </c>
      <c r="E97" s="15">
        <v>84</v>
      </c>
      <c r="F97" s="100">
        <v>84</v>
      </c>
      <c r="G97" s="107">
        <f t="shared" si="5"/>
        <v>218</v>
      </c>
    </row>
    <row r="98" spans="2:7" ht="13.5" thickBot="1">
      <c r="B98" s="105" t="s">
        <v>151</v>
      </c>
      <c r="C98" s="30">
        <v>48</v>
      </c>
      <c r="D98" s="15">
        <v>50</v>
      </c>
      <c r="E98" s="15">
        <v>84</v>
      </c>
      <c r="F98" s="100">
        <v>84</v>
      </c>
      <c r="G98" s="107">
        <f t="shared" si="5"/>
        <v>266</v>
      </c>
    </row>
    <row r="99" spans="2:7" ht="13.5" thickBot="1">
      <c r="B99" s="106" t="s">
        <v>158</v>
      </c>
      <c r="C99" s="47">
        <v>45</v>
      </c>
      <c r="D99" s="48">
        <v>84</v>
      </c>
      <c r="E99" s="48">
        <v>84</v>
      </c>
      <c r="F99" s="101">
        <v>84</v>
      </c>
      <c r="G99" s="126">
        <f t="shared" si="5"/>
        <v>297</v>
      </c>
    </row>
    <row r="100" ht="13.5" thickBot="1"/>
    <row r="101" spans="2:7" ht="13.5" thickBot="1">
      <c r="B101" s="128" t="s">
        <v>6</v>
      </c>
      <c r="C101" s="124"/>
      <c r="D101" s="124"/>
      <c r="E101" s="124"/>
      <c r="F101" s="124"/>
      <c r="G101" s="125" t="s">
        <v>8</v>
      </c>
    </row>
    <row r="102" spans="2:7" ht="13.5" thickBot="1">
      <c r="B102" s="135" t="s">
        <v>113</v>
      </c>
      <c r="C102" s="55">
        <v>2</v>
      </c>
      <c r="D102" s="55">
        <v>3</v>
      </c>
      <c r="E102" s="55">
        <v>8</v>
      </c>
      <c r="F102" s="99">
        <v>23</v>
      </c>
      <c r="G102" s="107">
        <f aca="true" t="shared" si="6" ref="G102:G115">SUM(C102:F102)</f>
        <v>36</v>
      </c>
    </row>
    <row r="103" spans="2:7" ht="13.5" thickBot="1">
      <c r="B103" s="29" t="s">
        <v>155</v>
      </c>
      <c r="C103" s="15">
        <v>4</v>
      </c>
      <c r="D103" s="15">
        <v>13</v>
      </c>
      <c r="E103" s="15">
        <v>17</v>
      </c>
      <c r="F103" s="100">
        <v>21</v>
      </c>
      <c r="G103" s="107">
        <f t="shared" si="6"/>
        <v>55</v>
      </c>
    </row>
    <row r="104" spans="2:7" ht="13.5" thickBot="1">
      <c r="B104" s="28" t="s">
        <v>97</v>
      </c>
      <c r="C104" s="15">
        <v>14</v>
      </c>
      <c r="D104" s="15">
        <v>15</v>
      </c>
      <c r="E104" s="15">
        <v>16</v>
      </c>
      <c r="F104" s="100">
        <v>19</v>
      </c>
      <c r="G104" s="107">
        <f t="shared" si="6"/>
        <v>64</v>
      </c>
    </row>
    <row r="105" spans="2:7" ht="13.5" thickBot="1">
      <c r="B105" s="28" t="s">
        <v>90</v>
      </c>
      <c r="C105" s="15">
        <v>10</v>
      </c>
      <c r="D105" s="15">
        <v>18</v>
      </c>
      <c r="E105" s="15">
        <v>20</v>
      </c>
      <c r="F105" s="100">
        <v>34</v>
      </c>
      <c r="G105" s="107">
        <f t="shared" si="6"/>
        <v>82</v>
      </c>
    </row>
    <row r="106" spans="2:7" ht="13.5" thickBot="1">
      <c r="B106" s="29" t="s">
        <v>37</v>
      </c>
      <c r="C106" s="15">
        <v>1</v>
      </c>
      <c r="D106" s="15">
        <v>35</v>
      </c>
      <c r="E106" s="15">
        <v>37</v>
      </c>
      <c r="F106" s="100">
        <v>38</v>
      </c>
      <c r="G106" s="107">
        <f t="shared" si="6"/>
        <v>111</v>
      </c>
    </row>
    <row r="107" spans="2:7" ht="13.5" thickBot="1">
      <c r="B107" s="28" t="s">
        <v>156</v>
      </c>
      <c r="C107" s="15">
        <v>9</v>
      </c>
      <c r="D107" s="15">
        <v>29</v>
      </c>
      <c r="E107" s="15">
        <v>40</v>
      </c>
      <c r="F107" s="100">
        <v>41</v>
      </c>
      <c r="G107" s="107">
        <f t="shared" si="6"/>
        <v>119</v>
      </c>
    </row>
    <row r="108" spans="2:7" ht="13.5" thickBot="1">
      <c r="B108" s="29" t="s">
        <v>129</v>
      </c>
      <c r="C108" s="15">
        <v>5</v>
      </c>
      <c r="D108" s="15">
        <v>6</v>
      </c>
      <c r="E108" s="15">
        <v>31</v>
      </c>
      <c r="F108" s="100">
        <v>84</v>
      </c>
      <c r="G108" s="107">
        <f t="shared" si="6"/>
        <v>126</v>
      </c>
    </row>
    <row r="109" spans="2:7" ht="13.5" thickBot="1">
      <c r="B109" s="29" t="s">
        <v>88</v>
      </c>
      <c r="C109" s="15">
        <v>25</v>
      </c>
      <c r="D109" s="15">
        <v>27</v>
      </c>
      <c r="E109" s="15">
        <v>32</v>
      </c>
      <c r="F109" s="100">
        <v>43</v>
      </c>
      <c r="G109" s="107">
        <f t="shared" si="6"/>
        <v>127</v>
      </c>
    </row>
    <row r="110" spans="2:7" ht="13.5" thickBot="1">
      <c r="B110" s="28" t="s">
        <v>109</v>
      </c>
      <c r="C110" s="15">
        <v>7</v>
      </c>
      <c r="D110" s="15">
        <v>11</v>
      </c>
      <c r="E110" s="15">
        <v>84</v>
      </c>
      <c r="F110" s="100">
        <v>84</v>
      </c>
      <c r="G110" s="107">
        <f t="shared" si="6"/>
        <v>186</v>
      </c>
    </row>
    <row r="111" spans="2:7" ht="13.5" thickBot="1">
      <c r="B111" s="28" t="s">
        <v>38</v>
      </c>
      <c r="C111" s="15">
        <v>33</v>
      </c>
      <c r="D111" s="15">
        <v>45</v>
      </c>
      <c r="E111" s="15">
        <v>47</v>
      </c>
      <c r="F111" s="100">
        <v>84</v>
      </c>
      <c r="G111" s="107">
        <f t="shared" si="6"/>
        <v>209</v>
      </c>
    </row>
    <row r="112" spans="2:7" ht="13.5" thickBot="1">
      <c r="B112" s="28" t="s">
        <v>157</v>
      </c>
      <c r="C112" s="15">
        <v>26</v>
      </c>
      <c r="D112" s="15">
        <v>39</v>
      </c>
      <c r="E112" s="15">
        <v>84</v>
      </c>
      <c r="F112" s="100">
        <v>84</v>
      </c>
      <c r="G112" s="107">
        <f t="shared" si="6"/>
        <v>233</v>
      </c>
    </row>
    <row r="113" spans="2:7" ht="13.5" thickBot="1">
      <c r="B113" s="29" t="s">
        <v>151</v>
      </c>
      <c r="C113" s="15">
        <v>30</v>
      </c>
      <c r="D113" s="15">
        <v>42</v>
      </c>
      <c r="E113" s="15">
        <v>84</v>
      </c>
      <c r="F113" s="100">
        <v>84</v>
      </c>
      <c r="G113" s="107">
        <f t="shared" si="6"/>
        <v>240</v>
      </c>
    </row>
    <row r="114" spans="2:7" ht="13.5" thickBot="1">
      <c r="B114" s="29" t="s">
        <v>158</v>
      </c>
      <c r="C114" s="15">
        <v>12</v>
      </c>
      <c r="D114" s="15">
        <v>84</v>
      </c>
      <c r="E114" s="15">
        <v>84</v>
      </c>
      <c r="F114" s="100">
        <v>84</v>
      </c>
      <c r="G114" s="107">
        <f t="shared" si="6"/>
        <v>264</v>
      </c>
    </row>
    <row r="115" spans="2:7" ht="13.5" thickBot="1">
      <c r="B115" s="80" t="s">
        <v>89</v>
      </c>
      <c r="C115" s="48">
        <v>22</v>
      </c>
      <c r="D115" s="48">
        <v>84</v>
      </c>
      <c r="E115" s="48">
        <v>84</v>
      </c>
      <c r="F115" s="101">
        <v>84</v>
      </c>
      <c r="G115" s="126">
        <f t="shared" si="6"/>
        <v>274</v>
      </c>
    </row>
    <row r="116" ht="13.5" thickBot="1"/>
    <row r="117" spans="2:7" ht="13.5" thickBot="1">
      <c r="B117" s="128" t="s">
        <v>7</v>
      </c>
      <c r="C117" s="124"/>
      <c r="D117" s="124"/>
      <c r="E117" s="124"/>
      <c r="F117" s="124"/>
      <c r="G117" s="125" t="s">
        <v>8</v>
      </c>
    </row>
    <row r="118" spans="2:7" ht="13.5" thickBot="1">
      <c r="B118" s="137" t="s">
        <v>97</v>
      </c>
      <c r="C118" s="55">
        <v>10</v>
      </c>
      <c r="D118" s="55">
        <v>12</v>
      </c>
      <c r="E118" s="55">
        <v>14</v>
      </c>
      <c r="F118" s="99">
        <v>23</v>
      </c>
      <c r="G118" s="127">
        <f aca="true" t="shared" si="7" ref="G118:G131">SUM(C118:F118)</f>
        <v>59</v>
      </c>
    </row>
    <row r="119" spans="2:7" ht="13.5" thickBot="1">
      <c r="B119" s="28" t="s">
        <v>156</v>
      </c>
      <c r="C119" s="15">
        <v>3</v>
      </c>
      <c r="D119" s="15">
        <v>13</v>
      </c>
      <c r="E119" s="15">
        <v>17</v>
      </c>
      <c r="F119" s="100">
        <v>28</v>
      </c>
      <c r="G119" s="107">
        <f t="shared" si="7"/>
        <v>61</v>
      </c>
    </row>
    <row r="120" spans="2:7" ht="13.5" thickBot="1">
      <c r="B120" s="29" t="s">
        <v>88</v>
      </c>
      <c r="C120" s="15">
        <v>8</v>
      </c>
      <c r="D120" s="15">
        <v>9</v>
      </c>
      <c r="E120" s="15">
        <v>16</v>
      </c>
      <c r="F120" s="100">
        <v>30</v>
      </c>
      <c r="G120" s="107">
        <f t="shared" si="7"/>
        <v>63</v>
      </c>
    </row>
    <row r="121" spans="2:7" ht="13.5" thickBot="1">
      <c r="B121" s="29" t="s">
        <v>113</v>
      </c>
      <c r="C121" s="15">
        <v>5</v>
      </c>
      <c r="D121" s="15">
        <v>11</v>
      </c>
      <c r="E121" s="15">
        <v>22</v>
      </c>
      <c r="F121" s="100">
        <v>35</v>
      </c>
      <c r="G121" s="107">
        <f t="shared" si="7"/>
        <v>73</v>
      </c>
    </row>
    <row r="122" spans="2:7" ht="13.5" thickBot="1">
      <c r="B122" s="28" t="s">
        <v>38</v>
      </c>
      <c r="C122" s="15">
        <v>4</v>
      </c>
      <c r="D122" s="15">
        <v>40</v>
      </c>
      <c r="E122" s="15">
        <v>44</v>
      </c>
      <c r="F122" s="100">
        <v>46</v>
      </c>
      <c r="G122" s="107">
        <f t="shared" si="7"/>
        <v>134</v>
      </c>
    </row>
    <row r="123" spans="2:7" ht="13.5" thickBot="1">
      <c r="B123" s="28" t="s">
        <v>90</v>
      </c>
      <c r="C123" s="15">
        <v>27</v>
      </c>
      <c r="D123" s="15">
        <v>33</v>
      </c>
      <c r="E123" s="15">
        <v>34</v>
      </c>
      <c r="F123" s="100">
        <v>41</v>
      </c>
      <c r="G123" s="107">
        <f t="shared" si="7"/>
        <v>135</v>
      </c>
    </row>
    <row r="124" spans="2:7" ht="13.5" thickBot="1">
      <c r="B124" s="28" t="s">
        <v>109</v>
      </c>
      <c r="C124" s="15">
        <v>6</v>
      </c>
      <c r="D124" s="15">
        <v>15</v>
      </c>
      <c r="E124" s="15">
        <v>37</v>
      </c>
      <c r="F124" s="100">
        <v>84</v>
      </c>
      <c r="G124" s="107">
        <f t="shared" si="7"/>
        <v>142</v>
      </c>
    </row>
    <row r="125" spans="2:7" ht="13.5" thickBot="1">
      <c r="B125" s="29" t="s">
        <v>155</v>
      </c>
      <c r="C125" s="15">
        <v>2</v>
      </c>
      <c r="D125" s="15">
        <v>21</v>
      </c>
      <c r="E125" s="15">
        <v>38</v>
      </c>
      <c r="F125" s="100">
        <v>84</v>
      </c>
      <c r="G125" s="107">
        <f t="shared" si="7"/>
        <v>145</v>
      </c>
    </row>
    <row r="126" spans="2:7" ht="13.5" thickBot="1">
      <c r="B126" s="29" t="s">
        <v>158</v>
      </c>
      <c r="C126" s="15">
        <v>7</v>
      </c>
      <c r="D126" s="15">
        <v>20</v>
      </c>
      <c r="E126" s="15">
        <v>43</v>
      </c>
      <c r="F126" s="100">
        <v>84</v>
      </c>
      <c r="G126" s="107">
        <f t="shared" si="7"/>
        <v>154</v>
      </c>
    </row>
    <row r="127" spans="2:7" ht="13.5" thickBot="1">
      <c r="B127" s="29" t="s">
        <v>37</v>
      </c>
      <c r="C127" s="15">
        <v>18</v>
      </c>
      <c r="D127" s="15">
        <v>24</v>
      </c>
      <c r="E127" s="15">
        <v>32</v>
      </c>
      <c r="F127" s="100">
        <v>84</v>
      </c>
      <c r="G127" s="107">
        <f t="shared" si="7"/>
        <v>158</v>
      </c>
    </row>
    <row r="128" spans="2:7" ht="13.5" thickBot="1">
      <c r="B128" s="29" t="s">
        <v>129</v>
      </c>
      <c r="C128" s="15">
        <v>1</v>
      </c>
      <c r="D128" s="15">
        <v>36</v>
      </c>
      <c r="E128" s="15">
        <v>39</v>
      </c>
      <c r="F128" s="100">
        <v>84</v>
      </c>
      <c r="G128" s="107">
        <f t="shared" si="7"/>
        <v>160</v>
      </c>
    </row>
    <row r="129" spans="2:7" ht="13.5" thickBot="1">
      <c r="B129" s="29" t="s">
        <v>151</v>
      </c>
      <c r="C129" s="15">
        <v>19</v>
      </c>
      <c r="D129" s="15">
        <v>84</v>
      </c>
      <c r="E129" s="15">
        <v>84</v>
      </c>
      <c r="F129" s="100">
        <v>84</v>
      </c>
      <c r="G129" s="107">
        <f t="shared" si="7"/>
        <v>271</v>
      </c>
    </row>
    <row r="130" spans="2:7" ht="13.5" thickBot="1">
      <c r="B130" s="29" t="s">
        <v>89</v>
      </c>
      <c r="C130" s="15">
        <v>25</v>
      </c>
      <c r="D130" s="15">
        <v>84</v>
      </c>
      <c r="E130" s="15">
        <v>84</v>
      </c>
      <c r="F130" s="100">
        <v>84</v>
      </c>
      <c r="G130" s="107">
        <f t="shared" si="7"/>
        <v>277</v>
      </c>
    </row>
    <row r="131" spans="2:7" ht="13.5" thickBot="1">
      <c r="B131" s="136" t="s">
        <v>157</v>
      </c>
      <c r="C131" s="48">
        <v>42</v>
      </c>
      <c r="D131" s="48">
        <v>84</v>
      </c>
      <c r="E131" s="48">
        <v>84</v>
      </c>
      <c r="F131" s="101">
        <v>84</v>
      </c>
      <c r="G131" s="126">
        <f t="shared" si="7"/>
        <v>294</v>
      </c>
    </row>
  </sheetData>
  <sheetProtection/>
  <printOptions/>
  <pageMargins left="0.28" right="0.55" top="0.54" bottom="0.46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102"/>
  <sheetViews>
    <sheetView zoomScalePageLayoutView="0" workbookViewId="0" topLeftCell="A58">
      <selection activeCell="P92" sqref="P92"/>
    </sheetView>
  </sheetViews>
  <sheetFormatPr defaultColWidth="9.140625" defaultRowHeight="12.75"/>
  <cols>
    <col min="1" max="1" width="9.140625" style="11" customWidth="1"/>
    <col min="3" max="3" width="22.7109375" style="0" customWidth="1"/>
    <col min="4" max="4" width="10.421875" style="2" bestFit="1" customWidth="1"/>
    <col min="6" max="6" width="9.8515625" style="0" bestFit="1" customWidth="1"/>
    <col min="7" max="7" width="10.421875" style="0" bestFit="1" customWidth="1"/>
    <col min="9" max="9" width="9.140625" style="2" customWidth="1"/>
    <col min="11" max="14" width="9.140625" style="2" customWidth="1"/>
  </cols>
  <sheetData>
    <row r="2" spans="2:11" ht="12.75">
      <c r="B2" t="s">
        <v>23</v>
      </c>
      <c r="C2" t="s">
        <v>91</v>
      </c>
      <c r="D2" s="2" t="s">
        <v>92</v>
      </c>
      <c r="I2" s="146" t="s">
        <v>148</v>
      </c>
      <c r="J2" s="146"/>
      <c r="K2" s="146"/>
    </row>
    <row r="3" spans="9:15" ht="12.75">
      <c r="I3" s="96" t="s">
        <v>24</v>
      </c>
      <c r="J3" s="96" t="s">
        <v>25</v>
      </c>
      <c r="K3" s="96" t="s">
        <v>26</v>
      </c>
      <c r="L3" s="96" t="s">
        <v>27</v>
      </c>
      <c r="M3" s="96" t="s">
        <v>28</v>
      </c>
      <c r="N3" s="96" t="s">
        <v>29</v>
      </c>
      <c r="O3" s="96" t="s">
        <v>30</v>
      </c>
    </row>
    <row r="4" spans="1:15" ht="12.75">
      <c r="A4" s="11">
        <v>1</v>
      </c>
      <c r="B4" s="2">
        <v>504</v>
      </c>
      <c r="C4" t="s">
        <v>45</v>
      </c>
      <c r="D4" s="96" t="s">
        <v>134</v>
      </c>
      <c r="F4" t="str">
        <f aca="true" t="shared" si="0" ref="F4:F35">LEFT(C4,(SEARCH(" ",C4)))</f>
        <v>Ralph </v>
      </c>
      <c r="G4" t="str">
        <f aca="true" t="shared" si="1" ref="G4:G35">MID(C4,(SEARCH(" ",C4)+1),20)</f>
        <v>Dickinson</v>
      </c>
      <c r="I4" s="4">
        <v>0.0046875</v>
      </c>
      <c r="J4" s="114">
        <v>0.0046875</v>
      </c>
      <c r="K4" s="4">
        <v>0.004861111111111111</v>
      </c>
      <c r="L4" s="4">
        <v>0.004861111111111111</v>
      </c>
      <c r="M4" s="4">
        <v>0.004861111111111111</v>
      </c>
      <c r="N4" s="4">
        <v>0.0046875</v>
      </c>
      <c r="O4" s="4">
        <v>0.0046875</v>
      </c>
    </row>
    <row r="5" spans="1:15" ht="12.75">
      <c r="A5" s="11">
        <v>2</v>
      </c>
      <c r="B5" s="2">
        <v>505</v>
      </c>
      <c r="C5" t="s">
        <v>43</v>
      </c>
      <c r="D5" s="96" t="s">
        <v>134</v>
      </c>
      <c r="F5" t="str">
        <f t="shared" si="0"/>
        <v>Helen </v>
      </c>
      <c r="G5" t="str">
        <f t="shared" si="1"/>
        <v>Morris</v>
      </c>
      <c r="I5" s="4">
        <v>0.004861111111111111</v>
      </c>
      <c r="J5" s="114">
        <v>0.004861111111111111</v>
      </c>
      <c r="K5" s="4">
        <v>0.004861111111111111</v>
      </c>
      <c r="L5" s="4">
        <v>0.004861111111111111</v>
      </c>
      <c r="M5" s="4">
        <v>0.004861111111111111</v>
      </c>
      <c r="N5" s="4">
        <v>0.005208333333333333</v>
      </c>
      <c r="O5" s="4">
        <v>0.005208333333333333</v>
      </c>
    </row>
    <row r="6" spans="1:15" ht="12.75">
      <c r="A6" s="11">
        <v>3</v>
      </c>
      <c r="B6" s="2">
        <v>506</v>
      </c>
      <c r="C6" t="s">
        <v>79</v>
      </c>
      <c r="D6" s="96" t="s">
        <v>134</v>
      </c>
      <c r="F6" t="str">
        <f t="shared" si="0"/>
        <v>Joanne </v>
      </c>
      <c r="G6" t="str">
        <f t="shared" si="1"/>
        <v>Straughan</v>
      </c>
      <c r="I6" s="4">
        <v>0.0019097222222222222</v>
      </c>
      <c r="J6" s="114">
        <v>0.001736111111111111</v>
      </c>
      <c r="K6" s="4">
        <v>0.001736111111111111</v>
      </c>
      <c r="L6" s="4">
        <v>0.0020833333333333333</v>
      </c>
      <c r="M6" s="4">
        <v>0.0020833333333333333</v>
      </c>
      <c r="N6" s="4">
        <v>0.0020833333333333333</v>
      </c>
      <c r="O6" s="4">
        <v>0.0020833333333333333</v>
      </c>
    </row>
    <row r="7" spans="1:15" ht="12.75">
      <c r="A7" s="11">
        <v>4</v>
      </c>
      <c r="B7" s="2">
        <v>507</v>
      </c>
      <c r="C7" t="s">
        <v>40</v>
      </c>
      <c r="D7" s="96" t="s">
        <v>134</v>
      </c>
      <c r="F7" t="str">
        <f t="shared" si="0"/>
        <v>Cath </v>
      </c>
      <c r="G7" t="str">
        <f t="shared" si="1"/>
        <v>Young</v>
      </c>
      <c r="I7" s="4">
        <v>0.004513888888888889</v>
      </c>
      <c r="J7" s="114">
        <v>0.004513888888888889</v>
      </c>
      <c r="K7" s="4">
        <v>0.004513888888888889</v>
      </c>
      <c r="L7" s="4">
        <v>0.004513888888888889</v>
      </c>
      <c r="M7" s="4">
        <v>0.004513888888888889</v>
      </c>
      <c r="N7" s="4">
        <v>0.0046875</v>
      </c>
      <c r="O7" s="4">
        <v>0.004513888888888889</v>
      </c>
    </row>
    <row r="8" spans="1:15" ht="12.75">
      <c r="A8" s="11">
        <v>5</v>
      </c>
      <c r="B8" s="2">
        <v>508</v>
      </c>
      <c r="C8" t="s">
        <v>41</v>
      </c>
      <c r="D8" s="96" t="s">
        <v>134</v>
      </c>
      <c r="F8" t="str">
        <f t="shared" si="0"/>
        <v>James </v>
      </c>
      <c r="G8" t="str">
        <f t="shared" si="1"/>
        <v>Young</v>
      </c>
      <c r="I8" s="4">
        <v>0.004861111111111111</v>
      </c>
      <c r="J8" s="114">
        <v>0.0050347222222222225</v>
      </c>
      <c r="K8" s="4">
        <v>0.0050347222222222225</v>
      </c>
      <c r="L8" s="134">
        <v>0.0050347222222222225</v>
      </c>
      <c r="M8" s="4">
        <v>0.004861111111111111</v>
      </c>
      <c r="N8" s="4">
        <v>0.0050347222222222225</v>
      </c>
      <c r="O8" s="4">
        <v>0.0050347222222222225</v>
      </c>
    </row>
    <row r="9" spans="1:15" ht="12.75">
      <c r="A9" s="11">
        <v>6</v>
      </c>
      <c r="B9" s="2">
        <v>509</v>
      </c>
      <c r="C9" t="s">
        <v>95</v>
      </c>
      <c r="D9" s="96" t="s">
        <v>134</v>
      </c>
      <c r="F9" t="str">
        <f t="shared" si="0"/>
        <v>Jordan </v>
      </c>
      <c r="G9" t="str">
        <f t="shared" si="1"/>
        <v>Wright</v>
      </c>
      <c r="I9" s="4">
        <v>0.004513888888888889</v>
      </c>
      <c r="J9" s="114">
        <v>0.005381944444444445</v>
      </c>
      <c r="K9" s="4">
        <v>0.005381944444444445</v>
      </c>
      <c r="L9" s="4">
        <v>0.005381944444444445</v>
      </c>
      <c r="M9" s="4">
        <v>0.005381944444444445</v>
      </c>
      <c r="N9" s="4">
        <v>0.005381944444444445</v>
      </c>
      <c r="O9" s="4">
        <v>0.005381944444444445</v>
      </c>
    </row>
    <row r="10" spans="1:15" ht="12.75">
      <c r="A10" s="11">
        <v>7</v>
      </c>
      <c r="B10" s="2">
        <v>510</v>
      </c>
      <c r="C10" t="s">
        <v>75</v>
      </c>
      <c r="D10" s="96" t="s">
        <v>135</v>
      </c>
      <c r="F10" t="str">
        <f t="shared" si="0"/>
        <v>Scott </v>
      </c>
      <c r="G10" t="str">
        <f t="shared" si="1"/>
        <v>Povey</v>
      </c>
      <c r="I10" s="4">
        <v>0.006423611111111112</v>
      </c>
      <c r="J10" s="114">
        <v>0.006597222222222222</v>
      </c>
      <c r="K10" s="4">
        <v>0.006597222222222222</v>
      </c>
      <c r="L10" s="4">
        <v>0.0067708333333333336</v>
      </c>
      <c r="M10" s="4">
        <v>0.0067708333333333336</v>
      </c>
      <c r="N10" s="4">
        <v>0.0067708333333333336</v>
      </c>
      <c r="O10" s="4">
        <v>0.0067708333333333336</v>
      </c>
    </row>
    <row r="11" spans="1:15" ht="12.75">
      <c r="A11" s="11">
        <v>8</v>
      </c>
      <c r="B11" s="2">
        <v>511</v>
      </c>
      <c r="C11" t="s">
        <v>76</v>
      </c>
      <c r="D11" s="96" t="s">
        <v>135</v>
      </c>
      <c r="F11" t="str">
        <f t="shared" si="0"/>
        <v>Scott </v>
      </c>
      <c r="G11" t="str">
        <f t="shared" si="1"/>
        <v>Goodfellow</v>
      </c>
      <c r="I11" s="4">
        <v>0.005555555555555556</v>
      </c>
      <c r="J11" s="114">
        <v>0.005381944444444445</v>
      </c>
      <c r="K11" s="4">
        <v>0.005381944444444445</v>
      </c>
      <c r="L11" s="4">
        <v>0.005381944444444445</v>
      </c>
      <c r="M11" s="4">
        <v>0.005381944444444445</v>
      </c>
      <c r="N11" s="4">
        <v>0.005381944444444445</v>
      </c>
      <c r="O11" s="4">
        <v>0.005381944444444445</v>
      </c>
    </row>
    <row r="12" spans="1:15" ht="12.75">
      <c r="A12" s="11">
        <v>9</v>
      </c>
      <c r="B12" s="2">
        <v>512</v>
      </c>
      <c r="C12" t="s">
        <v>122</v>
      </c>
      <c r="D12" s="96" t="s">
        <v>135</v>
      </c>
      <c r="F12" t="str">
        <f t="shared" si="0"/>
        <v>Charlotte </v>
      </c>
      <c r="G12" t="str">
        <f t="shared" si="1"/>
        <v>Ramsay</v>
      </c>
      <c r="I12" s="4">
        <v>0.0046875</v>
      </c>
      <c r="J12" s="114">
        <v>0.004513888888888889</v>
      </c>
      <c r="K12" s="4">
        <v>0.004340277777777778</v>
      </c>
      <c r="L12" s="4">
        <v>0.004513888888888889</v>
      </c>
      <c r="M12" s="4">
        <v>0.004513888888888889</v>
      </c>
      <c r="N12" s="4">
        <v>0.0050347222222222225</v>
      </c>
      <c r="O12" s="4">
        <v>0.005555555555555556</v>
      </c>
    </row>
    <row r="13" spans="1:15" ht="12.75">
      <c r="A13" s="11">
        <v>10</v>
      </c>
      <c r="B13" s="2">
        <v>513</v>
      </c>
      <c r="C13" t="s">
        <v>126</v>
      </c>
      <c r="D13" s="96" t="s">
        <v>135</v>
      </c>
      <c r="F13" t="str">
        <f t="shared" si="0"/>
        <v>Stephanie </v>
      </c>
      <c r="G13" t="str">
        <f t="shared" si="1"/>
        <v>Ramsay</v>
      </c>
      <c r="I13" s="4">
        <v>0.0020833333333333333</v>
      </c>
      <c r="J13" s="114">
        <v>0.001736111111111111</v>
      </c>
      <c r="K13" s="4">
        <v>0.001736111111111111</v>
      </c>
      <c r="L13" s="4">
        <v>0.001388888888888889</v>
      </c>
      <c r="M13" s="4">
        <v>0.0010416666666666667</v>
      </c>
      <c r="N13" s="4">
        <v>0.0006944444444444445</v>
      </c>
      <c r="O13" s="4">
        <v>0.0006944444444444445</v>
      </c>
    </row>
    <row r="14" spans="1:15" ht="12.75">
      <c r="A14" s="11">
        <v>11</v>
      </c>
      <c r="B14" s="2">
        <v>514</v>
      </c>
      <c r="C14" t="s">
        <v>59</v>
      </c>
      <c r="D14" s="96" t="s">
        <v>135</v>
      </c>
      <c r="F14" t="str">
        <f t="shared" si="0"/>
        <v>Shaun </v>
      </c>
      <c r="G14" t="str">
        <f t="shared" si="1"/>
        <v>Dodd</v>
      </c>
      <c r="I14" s="4">
        <v>0.005555555555555556</v>
      </c>
      <c r="J14" s="114">
        <v>0.005729166666666667</v>
      </c>
      <c r="K14" s="4">
        <v>0.005729166666666667</v>
      </c>
      <c r="L14" s="4">
        <v>0.005729166666666667</v>
      </c>
      <c r="M14" s="4">
        <v>0.005729166666666667</v>
      </c>
      <c r="N14" s="4">
        <v>0.005729166666666667</v>
      </c>
      <c r="O14" s="4">
        <v>0.005729166666666667</v>
      </c>
    </row>
    <row r="15" spans="1:15" ht="12.75">
      <c r="A15" s="11">
        <v>12</v>
      </c>
      <c r="B15" s="2">
        <v>515</v>
      </c>
      <c r="C15" t="s">
        <v>115</v>
      </c>
      <c r="D15" s="96" t="s">
        <v>135</v>
      </c>
      <c r="F15" t="str">
        <f t="shared" si="0"/>
        <v>Joseph </v>
      </c>
      <c r="G15" t="str">
        <f t="shared" si="1"/>
        <v>Dungworth</v>
      </c>
      <c r="I15" s="4">
        <v>0.005381944444444445</v>
      </c>
      <c r="J15" s="114">
        <v>0.005381944444444445</v>
      </c>
      <c r="K15" s="4">
        <v>0.005208333333333333</v>
      </c>
      <c r="L15" s="4">
        <v>0.005381944444444445</v>
      </c>
      <c r="M15" s="4">
        <v>0.005381944444444445</v>
      </c>
      <c r="N15" s="4">
        <v>0.005729166666666667</v>
      </c>
      <c r="O15" s="4">
        <v>0.006423611111111112</v>
      </c>
    </row>
    <row r="16" spans="1:15" ht="12.75">
      <c r="A16" s="11">
        <v>13</v>
      </c>
      <c r="B16" s="2">
        <v>516</v>
      </c>
      <c r="C16" t="s">
        <v>114</v>
      </c>
      <c r="D16" s="96" t="s">
        <v>136</v>
      </c>
      <c r="F16" t="str">
        <f t="shared" si="0"/>
        <v>Charlie </v>
      </c>
      <c r="G16" t="str">
        <f t="shared" si="1"/>
        <v>Hedley</v>
      </c>
      <c r="I16" s="4">
        <v>0.0031249999999999997</v>
      </c>
      <c r="J16" s="114">
        <v>0.002777777777777778</v>
      </c>
      <c r="K16" s="4">
        <v>0.002777777777777778</v>
      </c>
      <c r="L16" s="4">
        <v>0.002777777777777778</v>
      </c>
      <c r="M16" s="4">
        <v>0.0031249999999999997</v>
      </c>
      <c r="N16" s="4">
        <v>0.003645833333333333</v>
      </c>
      <c r="O16" s="4">
        <v>0.004340277777777778</v>
      </c>
    </row>
    <row r="17" spans="1:15" ht="12.75">
      <c r="A17" s="11">
        <v>14</v>
      </c>
      <c r="B17" s="2">
        <v>517</v>
      </c>
      <c r="C17" t="s">
        <v>116</v>
      </c>
      <c r="D17" s="96" t="s">
        <v>136</v>
      </c>
      <c r="F17" t="str">
        <f t="shared" si="0"/>
        <v>Joseph </v>
      </c>
      <c r="G17" t="str">
        <f t="shared" si="1"/>
        <v>Woods</v>
      </c>
      <c r="I17" s="4">
        <v>0.0050347222222222225</v>
      </c>
      <c r="J17" s="114">
        <v>0.0050347222222222225</v>
      </c>
      <c r="K17" s="4">
        <v>0.0050347222222222225</v>
      </c>
      <c r="L17" s="4">
        <v>0.0050347222222222225</v>
      </c>
      <c r="M17" s="4">
        <v>0.0050347222222222225</v>
      </c>
      <c r="N17" s="4">
        <v>0.0050347222222222225</v>
      </c>
      <c r="O17" s="4">
        <v>0.005729166666666667</v>
      </c>
    </row>
    <row r="18" spans="1:15" ht="12.75">
      <c r="A18" s="11">
        <v>15</v>
      </c>
      <c r="B18" s="2">
        <v>518</v>
      </c>
      <c r="C18" t="s">
        <v>64</v>
      </c>
      <c r="D18" s="96" t="s">
        <v>136</v>
      </c>
      <c r="F18" t="str">
        <f t="shared" si="0"/>
        <v>Keith </v>
      </c>
      <c r="G18" t="str">
        <f t="shared" si="1"/>
        <v>Willshire</v>
      </c>
      <c r="I18" s="4">
        <v>0.004166666666666667</v>
      </c>
      <c r="J18" s="114">
        <v>0.004166666666666667</v>
      </c>
      <c r="K18" s="4">
        <v>0.003993055555555556</v>
      </c>
      <c r="L18" s="4">
        <v>0.0038194444444444443</v>
      </c>
      <c r="M18" s="4">
        <v>0.0038194444444444443</v>
      </c>
      <c r="N18" s="4">
        <v>0.004166666666666667</v>
      </c>
      <c r="O18" s="4">
        <v>0.004166666666666667</v>
      </c>
    </row>
    <row r="19" spans="1:15" ht="12.75">
      <c r="A19" s="11">
        <v>16</v>
      </c>
      <c r="B19" s="2">
        <v>519</v>
      </c>
      <c r="C19" t="s">
        <v>117</v>
      </c>
      <c r="D19" s="96" t="s">
        <v>136</v>
      </c>
      <c r="F19" t="str">
        <f t="shared" si="0"/>
        <v>Dave </v>
      </c>
      <c r="G19" t="str">
        <f t="shared" si="1"/>
        <v>Swalwell</v>
      </c>
      <c r="I19" s="4">
        <v>0.004861111111111111</v>
      </c>
      <c r="J19" s="114">
        <v>0.0046875</v>
      </c>
      <c r="K19" s="4">
        <v>0.0046875</v>
      </c>
      <c r="L19" s="4">
        <v>0.004861111111111111</v>
      </c>
      <c r="M19" s="4">
        <v>0.004861111111111111</v>
      </c>
      <c r="N19" s="4">
        <v>0.0046875</v>
      </c>
      <c r="O19" s="4">
        <v>0.0050347222222222225</v>
      </c>
    </row>
    <row r="20" spans="1:15" ht="12.75">
      <c r="A20" s="11">
        <v>17</v>
      </c>
      <c r="B20" s="2">
        <v>520</v>
      </c>
      <c r="C20" s="13" t="s">
        <v>118</v>
      </c>
      <c r="D20" s="96" t="s">
        <v>136</v>
      </c>
      <c r="F20" t="str">
        <f t="shared" si="0"/>
        <v>Lois </v>
      </c>
      <c r="G20" t="str">
        <f t="shared" si="1"/>
        <v>Kankowski</v>
      </c>
      <c r="I20" s="4">
        <v>0.0038194444444444443</v>
      </c>
      <c r="J20" s="114">
        <v>0.0038194444444444443</v>
      </c>
      <c r="K20" s="4">
        <v>0.0038194444444444443</v>
      </c>
      <c r="L20" s="4">
        <v>0.0038194444444444443</v>
      </c>
      <c r="M20" s="4">
        <v>0.004340277777777778</v>
      </c>
      <c r="N20" s="4">
        <v>0.004861111111111111</v>
      </c>
      <c r="O20" s="4">
        <v>0.004861111111111111</v>
      </c>
    </row>
    <row r="21" spans="1:15" ht="12.75">
      <c r="A21" s="11">
        <v>18</v>
      </c>
      <c r="B21" s="2">
        <v>521</v>
      </c>
      <c r="C21" t="s">
        <v>108</v>
      </c>
      <c r="D21" s="96" t="s">
        <v>136</v>
      </c>
      <c r="F21" t="str">
        <f t="shared" si="0"/>
        <v>Hayley </v>
      </c>
      <c r="G21" t="str">
        <f t="shared" si="1"/>
        <v>Masterman</v>
      </c>
      <c r="I21" s="4">
        <v>0.003472222222222222</v>
      </c>
      <c r="J21" s="114">
        <v>0.004166666666666667</v>
      </c>
      <c r="K21" s="4">
        <v>0.004166666666666667</v>
      </c>
      <c r="L21" s="4">
        <v>0.004166666666666667</v>
      </c>
      <c r="M21" s="4">
        <v>0.004166666666666667</v>
      </c>
      <c r="N21" s="4">
        <v>0.004166666666666667</v>
      </c>
      <c r="O21" s="4">
        <v>0.004166666666666667</v>
      </c>
    </row>
    <row r="22" spans="1:15" ht="12.75">
      <c r="A22" s="11">
        <v>19</v>
      </c>
      <c r="B22" s="2">
        <v>522</v>
      </c>
      <c r="C22" t="s">
        <v>110</v>
      </c>
      <c r="D22" s="96" t="s">
        <v>137</v>
      </c>
      <c r="F22" t="str">
        <f t="shared" si="0"/>
        <v>Calum </v>
      </c>
      <c r="G22" t="str">
        <f t="shared" si="1"/>
        <v>Storey</v>
      </c>
      <c r="I22" s="4">
        <v>0.004340277777777778</v>
      </c>
      <c r="J22" s="114">
        <v>0.004513888888888889</v>
      </c>
      <c r="K22" s="4">
        <v>0.004513888888888889</v>
      </c>
      <c r="L22" s="4">
        <v>0.0046875</v>
      </c>
      <c r="M22" s="4">
        <v>0.0050347222222222225</v>
      </c>
      <c r="N22" s="4">
        <v>0.005381944444444445</v>
      </c>
      <c r="O22" s="4">
        <v>0.005729166666666667</v>
      </c>
    </row>
    <row r="23" spans="1:15" ht="12.75">
      <c r="A23" s="11">
        <v>20</v>
      </c>
      <c r="B23" s="2">
        <v>523</v>
      </c>
      <c r="C23" t="s">
        <v>111</v>
      </c>
      <c r="D23" s="96" t="s">
        <v>137</v>
      </c>
      <c r="F23" t="str">
        <f t="shared" si="0"/>
        <v>Chris </v>
      </c>
      <c r="G23" t="str">
        <f t="shared" si="1"/>
        <v>Sheffer</v>
      </c>
      <c r="I23" s="4">
        <v>0.005555555555555556</v>
      </c>
      <c r="J23" s="114">
        <v>0.005555555555555556</v>
      </c>
      <c r="K23" s="4">
        <v>0.005555555555555556</v>
      </c>
      <c r="L23" s="4">
        <v>0.005729166666666667</v>
      </c>
      <c r="M23" s="4">
        <v>0.006076388888888889</v>
      </c>
      <c r="N23" s="4">
        <v>0.0062499999999999995</v>
      </c>
      <c r="O23" s="4">
        <v>0.0062499999999999995</v>
      </c>
    </row>
    <row r="24" spans="1:15" ht="12.75">
      <c r="A24" s="11">
        <v>21</v>
      </c>
      <c r="B24" s="2">
        <v>524</v>
      </c>
      <c r="C24" t="s">
        <v>78</v>
      </c>
      <c r="D24" s="96" t="s">
        <v>137</v>
      </c>
      <c r="F24" t="str">
        <f t="shared" si="0"/>
        <v>Mark </v>
      </c>
      <c r="G24" t="str">
        <f t="shared" si="1"/>
        <v>Nicholson</v>
      </c>
      <c r="I24" s="4">
        <v>0.005208333333333333</v>
      </c>
      <c r="J24" s="114">
        <v>0.005208333333333333</v>
      </c>
      <c r="K24" s="4">
        <v>0.005208333333333333</v>
      </c>
      <c r="L24" s="4">
        <v>0.005381944444444445</v>
      </c>
      <c r="M24" s="4">
        <v>0.005729166666666667</v>
      </c>
      <c r="N24" s="4">
        <v>0.005729166666666667</v>
      </c>
      <c r="O24" s="4">
        <v>0.0062499999999999995</v>
      </c>
    </row>
    <row r="25" spans="1:15" ht="12.75">
      <c r="A25" s="11">
        <v>22</v>
      </c>
      <c r="B25" s="2">
        <v>525</v>
      </c>
      <c r="C25" t="s">
        <v>112</v>
      </c>
      <c r="D25" s="96" t="s">
        <v>137</v>
      </c>
      <c r="F25" t="str">
        <f t="shared" si="0"/>
        <v>Mattie </v>
      </c>
      <c r="G25" t="str">
        <f t="shared" si="1"/>
        <v>Jackson</v>
      </c>
      <c r="I25" s="4">
        <v>0.005729166666666667</v>
      </c>
      <c r="J25" s="114">
        <v>0.005729166666666667</v>
      </c>
      <c r="K25" s="4">
        <v>0.006423611111111112</v>
      </c>
      <c r="L25" s="4">
        <v>0.006597222222222222</v>
      </c>
      <c r="M25" s="4">
        <v>0.006597222222222222</v>
      </c>
      <c r="N25" s="4">
        <v>0.006597222222222222</v>
      </c>
      <c r="O25" s="4">
        <v>0.006597222222222222</v>
      </c>
    </row>
    <row r="26" spans="1:15" ht="12.75">
      <c r="A26" s="11">
        <v>23</v>
      </c>
      <c r="B26" s="2">
        <v>526</v>
      </c>
      <c r="C26" t="s">
        <v>77</v>
      </c>
      <c r="D26" s="96" t="s">
        <v>137</v>
      </c>
      <c r="F26" t="str">
        <f t="shared" si="0"/>
        <v>Michael </v>
      </c>
      <c r="G26" t="str">
        <f t="shared" si="1"/>
        <v>Scott</v>
      </c>
      <c r="I26" s="4">
        <v>0.005729166666666667</v>
      </c>
      <c r="J26" s="114">
        <v>0.005902777777777778</v>
      </c>
      <c r="K26" s="4">
        <v>0.005902777777777778</v>
      </c>
      <c r="L26" s="4">
        <v>0.0062499999999999995</v>
      </c>
      <c r="M26" s="4">
        <v>0.0062499999999999995</v>
      </c>
      <c r="N26" s="4">
        <v>0.0062499999999999995</v>
      </c>
      <c r="O26" s="4">
        <v>0.006423611111111112</v>
      </c>
    </row>
    <row r="27" spans="1:15" ht="12.75">
      <c r="A27" s="11">
        <v>24</v>
      </c>
      <c r="B27" s="2">
        <v>527</v>
      </c>
      <c r="C27" t="s">
        <v>63</v>
      </c>
      <c r="D27" s="96" t="s">
        <v>137</v>
      </c>
      <c r="F27" t="str">
        <f t="shared" si="0"/>
        <v>Adam </v>
      </c>
      <c r="G27" t="str">
        <f t="shared" si="1"/>
        <v>Smith</v>
      </c>
      <c r="I27" s="4">
        <v>0.006597222222222222</v>
      </c>
      <c r="J27" s="114">
        <v>0.006597222222222222</v>
      </c>
      <c r="K27" s="4">
        <v>0.006597222222222222</v>
      </c>
      <c r="L27" s="4">
        <v>0.006944444444444444</v>
      </c>
      <c r="M27" s="4">
        <v>0.006944444444444444</v>
      </c>
      <c r="N27" s="4">
        <v>0.006944444444444444</v>
      </c>
      <c r="O27" s="4">
        <v>0.006944444444444444</v>
      </c>
    </row>
    <row r="28" spans="1:15" ht="12.75">
      <c r="A28" s="11">
        <v>25</v>
      </c>
      <c r="B28" s="2">
        <v>528</v>
      </c>
      <c r="C28" t="s">
        <v>46</v>
      </c>
      <c r="D28" s="96" t="s">
        <v>138</v>
      </c>
      <c r="F28" t="str">
        <f t="shared" si="0"/>
        <v>Davina </v>
      </c>
      <c r="G28" t="str">
        <f t="shared" si="1"/>
        <v>Lonsdale</v>
      </c>
      <c r="I28" s="4">
        <v>0.0031249999999999997</v>
      </c>
      <c r="J28" s="114">
        <v>0.0031249999999999997</v>
      </c>
      <c r="K28" s="4">
        <v>0.0031249999999999997</v>
      </c>
      <c r="L28" s="4">
        <v>0.0031249999999999997</v>
      </c>
      <c r="M28" s="4">
        <v>0.0031249999999999997</v>
      </c>
      <c r="N28" s="4">
        <v>0.003472222222222222</v>
      </c>
      <c r="O28" s="4">
        <v>0.003645833333333333</v>
      </c>
    </row>
    <row r="29" spans="1:15" ht="12.75">
      <c r="A29" s="11">
        <v>26</v>
      </c>
      <c r="B29" s="2">
        <v>529</v>
      </c>
      <c r="C29" t="s">
        <v>71</v>
      </c>
      <c r="D29" s="96" t="s">
        <v>138</v>
      </c>
      <c r="F29" t="str">
        <f t="shared" si="0"/>
        <v>Heather </v>
      </c>
      <c r="G29" t="str">
        <f t="shared" si="1"/>
        <v>Christopher</v>
      </c>
      <c r="I29" s="4">
        <v>0.005555555555555556</v>
      </c>
      <c r="J29" s="114">
        <v>0.005729166666666667</v>
      </c>
      <c r="K29" s="4">
        <v>0.005555555555555556</v>
      </c>
      <c r="L29" s="4">
        <v>0.005902777777777778</v>
      </c>
      <c r="M29" s="4">
        <v>0.005729166666666667</v>
      </c>
      <c r="N29" s="4">
        <v>0.005729166666666667</v>
      </c>
      <c r="O29" s="4">
        <v>0.005902777777777778</v>
      </c>
    </row>
    <row r="30" spans="1:15" ht="12.75">
      <c r="A30" s="11">
        <v>27</v>
      </c>
      <c r="B30" s="2">
        <v>530</v>
      </c>
      <c r="C30" t="s">
        <v>96</v>
      </c>
      <c r="D30" s="96" t="s">
        <v>138</v>
      </c>
      <c r="F30" t="str">
        <f t="shared" si="0"/>
        <v>Ian </v>
      </c>
      <c r="G30" t="str">
        <f t="shared" si="1"/>
        <v>Baxter</v>
      </c>
      <c r="I30" s="4">
        <v>0.005555555555555556</v>
      </c>
      <c r="J30" s="114">
        <v>0.005555555555555556</v>
      </c>
      <c r="K30" s="4">
        <v>0.005555555555555556</v>
      </c>
      <c r="L30" s="4">
        <v>0.005555555555555556</v>
      </c>
      <c r="M30" s="4">
        <v>0.005902777777777778</v>
      </c>
      <c r="N30" s="4">
        <v>0.005729166666666667</v>
      </c>
      <c r="O30" s="4">
        <v>0.005902777777777778</v>
      </c>
    </row>
    <row r="31" spans="1:15" ht="12.75">
      <c r="A31" s="11">
        <v>28</v>
      </c>
      <c r="B31" s="2">
        <v>531</v>
      </c>
      <c r="C31" t="s">
        <v>47</v>
      </c>
      <c r="D31" s="96" t="s">
        <v>138</v>
      </c>
      <c r="F31" t="str">
        <f t="shared" si="0"/>
        <v>Richard </v>
      </c>
      <c r="G31" t="str">
        <f t="shared" si="1"/>
        <v>Shillinglaw</v>
      </c>
      <c r="I31" s="4">
        <v>0.003645833333333333</v>
      </c>
      <c r="J31" s="114">
        <v>0.003472222222222222</v>
      </c>
      <c r="K31" s="4">
        <v>0.003472222222222222</v>
      </c>
      <c r="L31" s="4">
        <v>0.0038194444444444443</v>
      </c>
      <c r="M31" s="4">
        <v>0.0038194444444444443</v>
      </c>
      <c r="N31" s="4">
        <v>0.004166666666666667</v>
      </c>
      <c r="O31" s="4">
        <v>0.004166666666666667</v>
      </c>
    </row>
    <row r="32" spans="1:15" ht="12.75">
      <c r="A32" s="11">
        <v>29</v>
      </c>
      <c r="B32" s="2">
        <v>532</v>
      </c>
      <c r="C32" t="s">
        <v>49</v>
      </c>
      <c r="D32" s="96" t="s">
        <v>138</v>
      </c>
      <c r="F32" t="str">
        <f t="shared" si="0"/>
        <v>Steve </v>
      </c>
      <c r="G32" t="str">
        <f t="shared" si="1"/>
        <v>Gillespie</v>
      </c>
      <c r="I32" s="4">
        <v>0.005902777777777778</v>
      </c>
      <c r="J32" s="114">
        <v>0.005902777777777778</v>
      </c>
      <c r="K32" s="4">
        <v>0.006076388888888889</v>
      </c>
      <c r="L32" s="4">
        <v>0.0062499999999999995</v>
      </c>
      <c r="M32" s="4">
        <v>0.0062499999999999995</v>
      </c>
      <c r="N32" s="4">
        <v>0.006076388888888889</v>
      </c>
      <c r="O32" s="4">
        <v>0.0062499999999999995</v>
      </c>
    </row>
    <row r="33" spans="1:15" ht="12.75">
      <c r="A33" s="11">
        <v>30</v>
      </c>
      <c r="B33" s="2">
        <v>533</v>
      </c>
      <c r="C33" t="s">
        <v>53</v>
      </c>
      <c r="D33" s="96" t="s">
        <v>138</v>
      </c>
      <c r="F33" t="str">
        <f t="shared" si="0"/>
        <v>Ron </v>
      </c>
      <c r="G33" t="str">
        <f t="shared" si="1"/>
        <v>Ingram</v>
      </c>
      <c r="I33" s="4">
        <v>0.004513888888888889</v>
      </c>
      <c r="J33" s="114">
        <v>0.004513888888888889</v>
      </c>
      <c r="K33" s="4">
        <v>0.004513888888888889</v>
      </c>
      <c r="L33" s="4">
        <v>0.004513888888888889</v>
      </c>
      <c r="M33" s="4">
        <v>0.004513888888888889</v>
      </c>
      <c r="N33" s="4">
        <v>0.0046875</v>
      </c>
      <c r="O33" s="4">
        <v>0.0046875</v>
      </c>
    </row>
    <row r="34" spans="1:15" ht="12.75">
      <c r="A34" s="11">
        <v>31</v>
      </c>
      <c r="B34" s="2">
        <v>534</v>
      </c>
      <c r="C34" t="s">
        <v>69</v>
      </c>
      <c r="D34" s="96" t="s">
        <v>139</v>
      </c>
      <c r="F34" t="str">
        <f t="shared" si="0"/>
        <v>Andrea </v>
      </c>
      <c r="G34" t="str">
        <f t="shared" si="1"/>
        <v>Scott</v>
      </c>
      <c r="I34" s="4">
        <v>0.001388888888888889</v>
      </c>
      <c r="J34" s="114">
        <v>0.0010416666666666667</v>
      </c>
      <c r="K34" s="4">
        <v>0.0010416666666666667</v>
      </c>
      <c r="L34" s="4">
        <v>0.0010416666666666667</v>
      </c>
      <c r="M34" s="4">
        <v>0.0006944444444444445</v>
      </c>
      <c r="N34" s="4">
        <v>0.0005208333333333333</v>
      </c>
      <c r="O34" s="4">
        <v>0.0006944444444444445</v>
      </c>
    </row>
    <row r="35" spans="1:15" ht="12.75">
      <c r="A35" s="11">
        <v>32</v>
      </c>
      <c r="B35" s="2">
        <v>535</v>
      </c>
      <c r="C35" t="s">
        <v>50</v>
      </c>
      <c r="D35" s="96" t="s">
        <v>139</v>
      </c>
      <c r="F35" t="str">
        <f t="shared" si="0"/>
        <v>Dave </v>
      </c>
      <c r="G35" t="str">
        <f t="shared" si="1"/>
        <v>Bradley</v>
      </c>
      <c r="I35" s="4">
        <v>0.005555555555555556</v>
      </c>
      <c r="J35" s="114">
        <v>0.005555555555555556</v>
      </c>
      <c r="K35" s="4">
        <v>0.005381944444444445</v>
      </c>
      <c r="L35" s="4">
        <v>0.005381944444444445</v>
      </c>
      <c r="M35" s="4">
        <v>0.005381944444444445</v>
      </c>
      <c r="N35" s="4">
        <v>0.005555555555555556</v>
      </c>
      <c r="O35" s="4">
        <v>0.005555555555555556</v>
      </c>
    </row>
    <row r="36" spans="1:15" ht="12.75">
      <c r="A36" s="11">
        <v>33</v>
      </c>
      <c r="B36" s="2">
        <v>536</v>
      </c>
      <c r="C36" t="s">
        <v>52</v>
      </c>
      <c r="D36" s="96" t="s">
        <v>139</v>
      </c>
      <c r="F36" t="str">
        <f aca="true" t="shared" si="2" ref="F36:F67">LEFT(C36,(SEARCH(" ",C36)))</f>
        <v>Dave </v>
      </c>
      <c r="G36" t="str">
        <f aca="true" t="shared" si="3" ref="G36:G67">MID(C36,(SEARCH(" ",C36)+1),20)</f>
        <v>Roberts</v>
      </c>
      <c r="I36" s="4">
        <v>0.005555555555555556</v>
      </c>
      <c r="J36" s="114">
        <v>0.005555555555555556</v>
      </c>
      <c r="K36" s="4">
        <v>0.005729166666666667</v>
      </c>
      <c r="L36" s="4">
        <v>0.005902777777777778</v>
      </c>
      <c r="M36" s="4">
        <v>0.005902777777777778</v>
      </c>
      <c r="N36" s="4">
        <v>0.006076388888888889</v>
      </c>
      <c r="O36" s="4">
        <v>0.0062499999999999995</v>
      </c>
    </row>
    <row r="37" spans="1:15" ht="12.75">
      <c r="A37" s="11">
        <v>34</v>
      </c>
      <c r="B37" s="2">
        <v>537</v>
      </c>
      <c r="C37" t="s">
        <v>98</v>
      </c>
      <c r="D37" s="96" t="s">
        <v>139</v>
      </c>
      <c r="F37" t="str">
        <f t="shared" si="2"/>
        <v>Adam </v>
      </c>
      <c r="G37" t="str">
        <f t="shared" si="3"/>
        <v>Robinson</v>
      </c>
      <c r="I37" s="4">
        <v>0.0062499999999999995</v>
      </c>
      <c r="J37" s="114">
        <v>0.0062499999999999995</v>
      </c>
      <c r="K37" s="4">
        <v>0.0062499999999999995</v>
      </c>
      <c r="L37" s="4">
        <v>0.0062499999999999995</v>
      </c>
      <c r="M37" s="4">
        <v>0.0062499999999999995</v>
      </c>
      <c r="N37" s="4">
        <v>0.0062499999999999995</v>
      </c>
      <c r="O37" s="4">
        <v>0.0062499999999999995</v>
      </c>
    </row>
    <row r="38" spans="1:15" ht="12.75">
      <c r="A38" s="11">
        <v>35</v>
      </c>
      <c r="B38" s="2">
        <v>538</v>
      </c>
      <c r="C38" t="s">
        <v>99</v>
      </c>
      <c r="D38" s="96" t="s">
        <v>139</v>
      </c>
      <c r="F38" t="str">
        <f t="shared" si="2"/>
        <v>Dale </v>
      </c>
      <c r="G38" t="str">
        <f t="shared" si="3"/>
        <v>Smith</v>
      </c>
      <c r="I38" s="4">
        <v>0.006076388888888889</v>
      </c>
      <c r="J38" s="114">
        <v>0.006076388888888889</v>
      </c>
      <c r="K38" s="4">
        <v>0.006076388888888889</v>
      </c>
      <c r="L38" s="4">
        <v>0.0062499999999999995</v>
      </c>
      <c r="M38" s="4">
        <v>0.0062499999999999995</v>
      </c>
      <c r="N38" s="4">
        <v>0.0062499999999999995</v>
      </c>
      <c r="O38" s="4">
        <v>0.006597222222222222</v>
      </c>
    </row>
    <row r="39" spans="1:15" ht="12.75">
      <c r="A39" s="11">
        <v>36</v>
      </c>
      <c r="B39" s="2">
        <v>539</v>
      </c>
      <c r="C39" t="s">
        <v>48</v>
      </c>
      <c r="D39" s="96" t="s">
        <v>139</v>
      </c>
      <c r="F39" t="str">
        <f t="shared" si="2"/>
        <v>Steve </v>
      </c>
      <c r="G39" t="str">
        <f t="shared" si="3"/>
        <v>Walker</v>
      </c>
      <c r="I39" s="4">
        <v>0.005381944444444445</v>
      </c>
      <c r="J39" s="114">
        <v>0.005381944444444445</v>
      </c>
      <c r="K39" s="4">
        <v>0.005381944444444445</v>
      </c>
      <c r="L39" s="4">
        <v>0.005729166666666667</v>
      </c>
      <c r="M39" s="4">
        <v>0.005729166666666667</v>
      </c>
      <c r="N39" s="4">
        <v>0.005729166666666667</v>
      </c>
      <c r="O39" s="4">
        <v>0.005729166666666667</v>
      </c>
    </row>
    <row r="40" spans="1:15" ht="12.75">
      <c r="A40" s="11">
        <v>37</v>
      </c>
      <c r="B40" s="2">
        <v>540</v>
      </c>
      <c r="C40" t="s">
        <v>66</v>
      </c>
      <c r="D40" s="96" t="s">
        <v>140</v>
      </c>
      <c r="F40" t="str">
        <f t="shared" si="2"/>
        <v>Emma </v>
      </c>
      <c r="G40" t="str">
        <f t="shared" si="3"/>
        <v>Freeman</v>
      </c>
      <c r="I40" s="4">
        <v>0.0038194444444444443</v>
      </c>
      <c r="J40" s="114">
        <v>0.003472222222222222</v>
      </c>
      <c r="K40" s="4">
        <v>0.003472222222222222</v>
      </c>
      <c r="L40" s="4">
        <v>0.0031249999999999997</v>
      </c>
      <c r="M40" s="4">
        <v>0.003472222222222222</v>
      </c>
      <c r="N40" s="4">
        <v>0.003645833333333333</v>
      </c>
      <c r="O40" s="4">
        <v>0.004340277777777778</v>
      </c>
    </row>
    <row r="41" spans="1:15" ht="12.75">
      <c r="A41" s="11">
        <v>38</v>
      </c>
      <c r="B41" s="2">
        <v>541</v>
      </c>
      <c r="C41" t="s">
        <v>100</v>
      </c>
      <c r="D41" s="96" t="s">
        <v>140</v>
      </c>
      <c r="F41" t="str">
        <f t="shared" si="2"/>
        <v>Rachel </v>
      </c>
      <c r="G41" t="str">
        <f t="shared" si="3"/>
        <v>Falloon</v>
      </c>
      <c r="I41" s="4">
        <v>0.003472222222222222</v>
      </c>
      <c r="J41" s="114">
        <v>0.0031249999999999997</v>
      </c>
      <c r="K41" s="4">
        <v>0.0031249999999999997</v>
      </c>
      <c r="L41" s="4">
        <v>0.002951388888888889</v>
      </c>
      <c r="M41" s="4">
        <v>0.0026041666666666665</v>
      </c>
      <c r="N41" s="4">
        <v>0.003298611111111111</v>
      </c>
      <c r="O41" s="4">
        <v>0.003298611111111111</v>
      </c>
    </row>
    <row r="42" spans="1:15" ht="12.75">
      <c r="A42" s="11">
        <v>39</v>
      </c>
      <c r="B42" s="2">
        <v>542</v>
      </c>
      <c r="C42" t="s">
        <v>44</v>
      </c>
      <c r="D42" s="96" t="s">
        <v>140</v>
      </c>
      <c r="F42" t="str">
        <f t="shared" si="2"/>
        <v>Alison </v>
      </c>
      <c r="G42" t="str">
        <f t="shared" si="3"/>
        <v>Lowes</v>
      </c>
      <c r="I42" s="4">
        <v>0.0024305555555555556</v>
      </c>
      <c r="J42" s="114">
        <v>0.0020833333333333333</v>
      </c>
      <c r="K42" s="4">
        <v>0.0020833333333333333</v>
      </c>
      <c r="L42" s="4">
        <v>0.0020833333333333333</v>
      </c>
      <c r="M42" s="4">
        <v>0.0020833333333333333</v>
      </c>
      <c r="N42" s="4">
        <v>0.0020833333333333333</v>
      </c>
      <c r="O42" s="4">
        <v>0.0020833333333333333</v>
      </c>
    </row>
    <row r="43" spans="1:15" ht="12.75">
      <c r="A43" s="11">
        <v>40</v>
      </c>
      <c r="B43" s="2">
        <v>543</v>
      </c>
      <c r="C43" t="s">
        <v>127</v>
      </c>
      <c r="D43" s="96" t="s">
        <v>140</v>
      </c>
      <c r="F43" t="str">
        <f t="shared" si="2"/>
        <v>Susanne </v>
      </c>
      <c r="G43" t="str">
        <f t="shared" si="3"/>
        <v>Hunter</v>
      </c>
      <c r="I43" s="4">
        <v>0.0046875</v>
      </c>
      <c r="J43" s="114">
        <v>0.0046875</v>
      </c>
      <c r="K43" s="4">
        <v>0.0046875</v>
      </c>
      <c r="L43" s="4">
        <v>0.004861111111111111</v>
      </c>
      <c r="M43" s="4">
        <v>0.004861111111111111</v>
      </c>
      <c r="N43" s="4">
        <v>0.005208333333333333</v>
      </c>
      <c r="O43" s="4">
        <v>0.005208333333333333</v>
      </c>
    </row>
    <row r="44" spans="1:15" ht="12.75">
      <c r="A44" s="11">
        <v>41</v>
      </c>
      <c r="B44" s="2">
        <v>544</v>
      </c>
      <c r="C44" t="s">
        <v>39</v>
      </c>
      <c r="D44" s="96" t="s">
        <v>140</v>
      </c>
      <c r="F44" t="str">
        <f t="shared" si="2"/>
        <v>Peter </v>
      </c>
      <c r="G44" t="str">
        <f t="shared" si="3"/>
        <v>Brown</v>
      </c>
      <c r="I44" s="4">
        <v>0.007291666666666666</v>
      </c>
      <c r="J44" s="114">
        <v>0.007465277777777778</v>
      </c>
      <c r="K44" s="4">
        <v>0.007465277777777778</v>
      </c>
      <c r="L44" s="4">
        <v>0.007465277777777778</v>
      </c>
      <c r="M44" s="4">
        <v>0.007465277777777778</v>
      </c>
      <c r="N44" s="4">
        <v>0.007465277777777778</v>
      </c>
      <c r="O44" s="4">
        <v>0.007465277777777778</v>
      </c>
    </row>
    <row r="45" spans="1:15" ht="12.75">
      <c r="A45" s="11">
        <v>42</v>
      </c>
      <c r="B45" s="2">
        <v>545</v>
      </c>
      <c r="C45" t="s">
        <v>74</v>
      </c>
      <c r="D45" s="96" t="s">
        <v>140</v>
      </c>
      <c r="F45" t="str">
        <f t="shared" si="2"/>
        <v>Jake </v>
      </c>
      <c r="G45" t="str">
        <f t="shared" si="3"/>
        <v>Jansen</v>
      </c>
      <c r="I45" s="4">
        <v>0.006944444444444444</v>
      </c>
      <c r="J45" s="114">
        <v>0.006944444444444444</v>
      </c>
      <c r="K45" s="4">
        <v>0.006944444444444444</v>
      </c>
      <c r="L45" s="4">
        <v>0.007291666666666666</v>
      </c>
      <c r="M45" s="4">
        <v>0.007291666666666666</v>
      </c>
      <c r="N45" s="4">
        <v>0.007465277777777778</v>
      </c>
      <c r="O45" s="4">
        <v>0.007465277777777778</v>
      </c>
    </row>
    <row r="46" spans="1:15" ht="12.75">
      <c r="A46" s="11">
        <v>43</v>
      </c>
      <c r="B46" s="2">
        <v>546</v>
      </c>
      <c r="C46" t="s">
        <v>70</v>
      </c>
      <c r="D46" s="96" t="s">
        <v>141</v>
      </c>
      <c r="F46" t="str">
        <f t="shared" si="2"/>
        <v>Colin </v>
      </c>
      <c r="G46" t="str">
        <f t="shared" si="3"/>
        <v>Seccombe</v>
      </c>
      <c r="I46" s="4">
        <v>0.003298611111111111</v>
      </c>
      <c r="J46" s="114">
        <v>0.003298611111111111</v>
      </c>
      <c r="K46" s="4">
        <v>0.003298611111111111</v>
      </c>
      <c r="L46" s="4">
        <v>0.003645833333333333</v>
      </c>
      <c r="M46" s="4">
        <v>0.0031249999999999997</v>
      </c>
      <c r="N46" s="4">
        <v>0.002777777777777778</v>
      </c>
      <c r="O46" s="4">
        <v>0.002777777777777778</v>
      </c>
    </row>
    <row r="47" spans="1:15" ht="12.75">
      <c r="A47" s="11">
        <v>44</v>
      </c>
      <c r="B47" s="2">
        <v>547</v>
      </c>
      <c r="C47" t="s">
        <v>101</v>
      </c>
      <c r="D47" s="96" t="s">
        <v>141</v>
      </c>
      <c r="F47" t="str">
        <f t="shared" si="2"/>
        <v>Tom </v>
      </c>
      <c r="G47" t="str">
        <f t="shared" si="3"/>
        <v>Lemin</v>
      </c>
      <c r="I47" s="4">
        <v>0.003298611111111111</v>
      </c>
      <c r="J47" s="114">
        <v>0.003298611111111111</v>
      </c>
      <c r="K47" s="4">
        <v>0.003645833333333333</v>
      </c>
      <c r="L47" s="4">
        <v>0.003472222222222222</v>
      </c>
      <c r="M47" s="4">
        <v>0.003472222222222222</v>
      </c>
      <c r="N47" s="4">
        <v>0.003645833333333333</v>
      </c>
      <c r="O47" s="4">
        <v>0.003993055555555556</v>
      </c>
    </row>
    <row r="48" spans="1:15" ht="12.75">
      <c r="A48" s="11">
        <v>45</v>
      </c>
      <c r="B48" s="2">
        <v>548</v>
      </c>
      <c r="C48" t="s">
        <v>102</v>
      </c>
      <c r="D48" s="96" t="s">
        <v>141</v>
      </c>
      <c r="F48" t="str">
        <f t="shared" si="2"/>
        <v>Simon </v>
      </c>
      <c r="G48" t="str">
        <f t="shared" si="3"/>
        <v>Lemin</v>
      </c>
      <c r="I48" s="4">
        <v>0.006076388888888889</v>
      </c>
      <c r="J48" s="114">
        <v>0.006076388888888889</v>
      </c>
      <c r="K48" s="4">
        <v>0.006076388888888889</v>
      </c>
      <c r="L48" s="4">
        <v>0.006076388888888889</v>
      </c>
      <c r="M48" s="4">
        <v>0.006076388888888889</v>
      </c>
      <c r="N48" s="4">
        <v>0.006076388888888889</v>
      </c>
      <c r="O48" s="4">
        <v>0.006076388888888889</v>
      </c>
    </row>
    <row r="49" spans="1:15" ht="12.75">
      <c r="A49" s="11">
        <v>46</v>
      </c>
      <c r="B49" s="2">
        <v>549</v>
      </c>
      <c r="C49" t="s">
        <v>103</v>
      </c>
      <c r="D49" s="96" t="s">
        <v>141</v>
      </c>
      <c r="F49" t="str">
        <f t="shared" si="2"/>
        <v>Dawn </v>
      </c>
      <c r="G49" t="str">
        <f t="shared" si="3"/>
        <v>Palmer</v>
      </c>
      <c r="I49" s="4">
        <v>0.004513888888888889</v>
      </c>
      <c r="J49" s="114">
        <v>0.004513888888888889</v>
      </c>
      <c r="K49" s="4">
        <v>0.004513888888888889</v>
      </c>
      <c r="L49" s="4">
        <v>0.0046875</v>
      </c>
      <c r="M49" s="4">
        <v>0.0046875</v>
      </c>
      <c r="N49" s="4">
        <v>0.0046875</v>
      </c>
      <c r="O49" s="4">
        <v>0.0046875</v>
      </c>
    </row>
    <row r="50" spans="1:15" ht="12.75">
      <c r="A50" s="11">
        <v>47</v>
      </c>
      <c r="B50" s="2">
        <v>550</v>
      </c>
      <c r="C50" t="s">
        <v>104</v>
      </c>
      <c r="D50" s="96" t="s">
        <v>141</v>
      </c>
      <c r="F50" t="str">
        <f t="shared" si="2"/>
        <v>Phillippa </v>
      </c>
      <c r="G50" t="str">
        <f t="shared" si="3"/>
        <v>Baxter</v>
      </c>
      <c r="I50" s="4">
        <v>0.003472222222222222</v>
      </c>
      <c r="J50" s="114">
        <v>0.004166666666666667</v>
      </c>
      <c r="K50" s="4">
        <v>0.004166666666666667</v>
      </c>
      <c r="L50" s="4">
        <v>0.004166666666666667</v>
      </c>
      <c r="M50" s="4">
        <v>0.004166666666666667</v>
      </c>
      <c r="N50" s="4">
        <v>0.004166666666666667</v>
      </c>
      <c r="O50" s="4">
        <v>0.004166666666666667</v>
      </c>
    </row>
    <row r="51" spans="1:15" ht="12.75">
      <c r="A51" s="11">
        <v>48</v>
      </c>
      <c r="B51" s="2">
        <v>551</v>
      </c>
      <c r="C51" t="s">
        <v>105</v>
      </c>
      <c r="D51" s="96" t="s">
        <v>141</v>
      </c>
      <c r="F51" t="str">
        <f t="shared" si="2"/>
        <v>Steve </v>
      </c>
      <c r="G51" t="str">
        <f t="shared" si="3"/>
        <v>Cairns</v>
      </c>
      <c r="I51" s="4">
        <v>0.0050347222222222225</v>
      </c>
      <c r="J51" s="114">
        <v>0.005902777777777778</v>
      </c>
      <c r="K51" s="4">
        <v>0.005902777777777778</v>
      </c>
      <c r="L51" s="4">
        <v>0.006076388888888889</v>
      </c>
      <c r="M51" s="4">
        <v>0.006076388888888889</v>
      </c>
      <c r="N51" s="4">
        <v>0.006076388888888889</v>
      </c>
      <c r="O51" s="4">
        <v>0.006076388888888889</v>
      </c>
    </row>
    <row r="52" spans="1:15" ht="12.75">
      <c r="A52" s="11">
        <v>49</v>
      </c>
      <c r="B52" s="2">
        <v>552</v>
      </c>
      <c r="C52" t="s">
        <v>85</v>
      </c>
      <c r="D52" s="96" t="s">
        <v>142</v>
      </c>
      <c r="F52" t="str">
        <f t="shared" si="2"/>
        <v>Graeme </v>
      </c>
      <c r="G52" t="str">
        <f t="shared" si="3"/>
        <v>Stewart</v>
      </c>
      <c r="I52" s="4">
        <v>0.006076388888888889</v>
      </c>
      <c r="J52" s="114">
        <v>0.006423611111111112</v>
      </c>
      <c r="K52" s="4">
        <v>0.006423611111111112</v>
      </c>
      <c r="L52" s="4">
        <v>0.006597222222222222</v>
      </c>
      <c r="M52" s="4">
        <v>0.006597222222222222</v>
      </c>
      <c r="N52" s="4">
        <v>0.0062499999999999995</v>
      </c>
      <c r="O52" s="4">
        <v>0.0062499999999999995</v>
      </c>
    </row>
    <row r="53" spans="1:15" ht="12.75">
      <c r="A53" s="11">
        <v>50</v>
      </c>
      <c r="B53" s="2">
        <v>553</v>
      </c>
      <c r="C53" s="13" t="s">
        <v>57</v>
      </c>
      <c r="D53" s="96" t="s">
        <v>142</v>
      </c>
      <c r="F53" t="str">
        <f t="shared" si="2"/>
        <v>Robbie </v>
      </c>
      <c r="G53" t="str">
        <f t="shared" si="3"/>
        <v>Barkley</v>
      </c>
      <c r="I53" s="4">
        <v>0.007465277777777778</v>
      </c>
      <c r="J53" s="114">
        <v>0.007465277777777778</v>
      </c>
      <c r="K53" s="4">
        <v>0.007465277777777778</v>
      </c>
      <c r="L53" s="4">
        <v>0.007465277777777778</v>
      </c>
      <c r="M53" s="4">
        <v>0.007465277777777778</v>
      </c>
      <c r="N53" s="4">
        <v>0.007638888888888889</v>
      </c>
      <c r="O53" s="4">
        <v>0.007638888888888889</v>
      </c>
    </row>
    <row r="54" spans="1:15" ht="12.75">
      <c r="A54" s="11">
        <v>51</v>
      </c>
      <c r="B54" s="2">
        <v>554</v>
      </c>
      <c r="C54" t="s">
        <v>86</v>
      </c>
      <c r="D54" s="96" t="s">
        <v>142</v>
      </c>
      <c r="F54" t="str">
        <f t="shared" si="2"/>
        <v>Chris </v>
      </c>
      <c r="G54" t="str">
        <f t="shared" si="3"/>
        <v>Stone</v>
      </c>
      <c r="I54" s="4">
        <v>0.006076388888888889</v>
      </c>
      <c r="J54" s="114">
        <v>0.006076388888888889</v>
      </c>
      <c r="K54" s="4">
        <v>0.006076388888888889</v>
      </c>
      <c r="L54" s="4">
        <v>0.006076388888888889</v>
      </c>
      <c r="M54" s="4">
        <v>0.006076388888888889</v>
      </c>
      <c r="N54" s="4">
        <v>0.0062499999999999995</v>
      </c>
      <c r="O54" s="4">
        <v>0.0062499999999999995</v>
      </c>
    </row>
    <row r="55" spans="1:15" ht="12.75">
      <c r="A55" s="11">
        <v>52</v>
      </c>
      <c r="B55" s="2">
        <v>555</v>
      </c>
      <c r="C55" t="s">
        <v>62</v>
      </c>
      <c r="D55" s="96" t="s">
        <v>142</v>
      </c>
      <c r="F55" t="str">
        <f t="shared" si="2"/>
        <v>Gareth </v>
      </c>
      <c r="G55" t="str">
        <f t="shared" si="3"/>
        <v>Hope</v>
      </c>
      <c r="I55" s="4">
        <v>0.0062499999999999995</v>
      </c>
      <c r="J55" s="114">
        <v>0.0062499999999999995</v>
      </c>
      <c r="K55" s="4">
        <v>0.0062499999999999995</v>
      </c>
      <c r="L55" s="4">
        <v>0.0062499999999999995</v>
      </c>
      <c r="M55" s="4">
        <v>0.0062499999999999995</v>
      </c>
      <c r="N55" s="4">
        <v>0.0062499999999999995</v>
      </c>
      <c r="O55" s="4">
        <v>0.006423611111111112</v>
      </c>
    </row>
    <row r="56" spans="1:15" ht="12.75">
      <c r="A56" s="11">
        <v>53</v>
      </c>
      <c r="B56" s="2">
        <v>556</v>
      </c>
      <c r="C56" t="s">
        <v>87</v>
      </c>
      <c r="D56" s="96" t="s">
        <v>142</v>
      </c>
      <c r="F56" t="str">
        <f t="shared" si="2"/>
        <v>Paul </v>
      </c>
      <c r="G56" t="str">
        <f t="shared" si="3"/>
        <v>Whalley</v>
      </c>
      <c r="I56" s="4">
        <v>0.007291666666666666</v>
      </c>
      <c r="J56" s="114">
        <v>0.007291666666666666</v>
      </c>
      <c r="K56" s="4">
        <v>0.007291666666666666</v>
      </c>
      <c r="L56" s="4">
        <v>0.007465277777777778</v>
      </c>
      <c r="M56" s="4">
        <v>0.007465277777777778</v>
      </c>
      <c r="N56" s="4">
        <v>0.007465277777777778</v>
      </c>
      <c r="O56" s="4">
        <v>0.007465277777777778</v>
      </c>
    </row>
    <row r="57" spans="1:15" ht="12.75">
      <c r="A57" s="11">
        <v>54</v>
      </c>
      <c r="B57" s="2">
        <v>557</v>
      </c>
      <c r="C57" t="s">
        <v>72</v>
      </c>
      <c r="D57" s="96" t="s">
        <v>142</v>
      </c>
      <c r="F57" t="str">
        <f t="shared" si="2"/>
        <v>Terry </v>
      </c>
      <c r="G57" t="str">
        <f t="shared" si="3"/>
        <v>Hart</v>
      </c>
      <c r="I57" s="4">
        <v>0.003472222222222222</v>
      </c>
      <c r="J57" s="114">
        <v>0.003298611111111111</v>
      </c>
      <c r="K57" s="4">
        <v>0.003298611111111111</v>
      </c>
      <c r="L57" s="4">
        <v>0.003645833333333333</v>
      </c>
      <c r="M57" s="4">
        <v>0.003472222222222222</v>
      </c>
      <c r="N57" s="4">
        <v>0.003645833333333333</v>
      </c>
      <c r="O57" s="4">
        <v>0.003645833333333333</v>
      </c>
    </row>
    <row r="58" spans="1:15" ht="12.75">
      <c r="A58" s="11">
        <v>55</v>
      </c>
      <c r="B58" s="2">
        <v>558</v>
      </c>
      <c r="C58" t="s">
        <v>80</v>
      </c>
      <c r="D58" s="96" t="s">
        <v>143</v>
      </c>
      <c r="F58" t="str">
        <f t="shared" si="2"/>
        <v>Graeme </v>
      </c>
      <c r="G58" t="str">
        <f t="shared" si="3"/>
        <v>Hare</v>
      </c>
      <c r="I58" s="4">
        <v>0.005208333333333333</v>
      </c>
      <c r="J58" s="114">
        <v>0.005208333333333333</v>
      </c>
      <c r="K58" s="4">
        <v>0.0050347222222222225</v>
      </c>
      <c r="L58" s="4">
        <v>0.005208333333333333</v>
      </c>
      <c r="M58" s="4">
        <v>0.005208333333333333</v>
      </c>
      <c r="N58" s="4">
        <v>0.005381944444444445</v>
      </c>
      <c r="O58" s="4">
        <v>0.005555555555555556</v>
      </c>
    </row>
    <row r="59" spans="1:15" ht="12.75">
      <c r="A59" s="11">
        <v>56</v>
      </c>
      <c r="B59" s="2">
        <v>559</v>
      </c>
      <c r="C59" t="s">
        <v>81</v>
      </c>
      <c r="D59" s="96" t="s">
        <v>143</v>
      </c>
      <c r="F59" t="str">
        <f t="shared" si="2"/>
        <v>Heather </v>
      </c>
      <c r="G59" t="str">
        <f t="shared" si="3"/>
        <v>Barrass</v>
      </c>
      <c r="I59" s="4">
        <v>0.003645833333333333</v>
      </c>
      <c r="J59" s="114">
        <v>0.003472222222222222</v>
      </c>
      <c r="K59" s="4">
        <v>0.003472222222222222</v>
      </c>
      <c r="L59" s="4">
        <v>0.003472222222222222</v>
      </c>
      <c r="M59" s="4">
        <v>0.003472222222222222</v>
      </c>
      <c r="N59" s="4">
        <v>0.003472222222222222</v>
      </c>
      <c r="O59" s="4">
        <v>0.003645833333333333</v>
      </c>
    </row>
    <row r="60" spans="1:15" ht="12.75">
      <c r="A60" s="11">
        <v>57</v>
      </c>
      <c r="B60" s="2">
        <v>560</v>
      </c>
      <c r="C60" t="s">
        <v>82</v>
      </c>
      <c r="D60" s="96" t="s">
        <v>143</v>
      </c>
      <c r="F60" t="str">
        <f t="shared" si="2"/>
        <v>Lisa </v>
      </c>
      <c r="G60" t="str">
        <f t="shared" si="3"/>
        <v>Dean</v>
      </c>
      <c r="I60" s="4">
        <v>0.002951388888888889</v>
      </c>
      <c r="J60" s="114">
        <v>0.002951388888888889</v>
      </c>
      <c r="K60" s="4">
        <v>0.002951388888888889</v>
      </c>
      <c r="L60" s="4">
        <v>0.0031249999999999997</v>
      </c>
      <c r="M60" s="4">
        <v>0.002777777777777778</v>
      </c>
      <c r="N60" s="4">
        <v>0.002777777777777778</v>
      </c>
      <c r="O60" s="4">
        <v>0.002777777777777778</v>
      </c>
    </row>
    <row r="61" spans="1:15" ht="12.75">
      <c r="A61" s="11">
        <v>58</v>
      </c>
      <c r="B61" s="2">
        <v>561</v>
      </c>
      <c r="C61" t="s">
        <v>83</v>
      </c>
      <c r="D61" s="96" t="s">
        <v>143</v>
      </c>
      <c r="F61" t="str">
        <f t="shared" si="2"/>
        <v>Peter </v>
      </c>
      <c r="G61" t="str">
        <f t="shared" si="3"/>
        <v>Holmback</v>
      </c>
      <c r="I61" s="4">
        <v>0.006076388888888889</v>
      </c>
      <c r="J61" s="114">
        <v>0.006423611111111112</v>
      </c>
      <c r="K61" s="4">
        <v>0.006423611111111112</v>
      </c>
      <c r="L61" s="4">
        <v>0.006597222222222222</v>
      </c>
      <c r="M61" s="4">
        <v>0.006597222222222222</v>
      </c>
      <c r="N61" s="4">
        <v>0.006423611111111112</v>
      </c>
      <c r="O61" s="4">
        <v>0.0067708333333333336</v>
      </c>
    </row>
    <row r="62" spans="1:15" ht="12.75">
      <c r="A62" s="11">
        <v>59</v>
      </c>
      <c r="B62" s="2">
        <v>562</v>
      </c>
      <c r="C62" t="s">
        <v>60</v>
      </c>
      <c r="D62" s="96" t="s">
        <v>143</v>
      </c>
      <c r="F62" t="str">
        <f t="shared" si="2"/>
        <v>Martin </v>
      </c>
      <c r="G62" t="str">
        <f t="shared" si="3"/>
        <v>Gaughan</v>
      </c>
      <c r="I62" s="4">
        <v>0.006423611111111112</v>
      </c>
      <c r="J62" s="114">
        <v>0.006597222222222222</v>
      </c>
      <c r="K62" s="4">
        <v>0.006597222222222222</v>
      </c>
      <c r="L62" s="4">
        <v>0.0067708333333333336</v>
      </c>
      <c r="M62" s="4">
        <v>0.0067708333333333336</v>
      </c>
      <c r="N62" s="4">
        <v>0.0067708333333333336</v>
      </c>
      <c r="O62" s="4">
        <v>0.0067708333333333336</v>
      </c>
    </row>
    <row r="63" spans="1:15" ht="12.75">
      <c r="A63" s="11">
        <v>60</v>
      </c>
      <c r="B63" s="2">
        <v>563</v>
      </c>
      <c r="C63" t="s">
        <v>107</v>
      </c>
      <c r="D63" s="96" t="s">
        <v>143</v>
      </c>
      <c r="F63" t="str">
        <f t="shared" si="2"/>
        <v>Gary </v>
      </c>
      <c r="G63" t="str">
        <f t="shared" si="3"/>
        <v>Jones</v>
      </c>
      <c r="I63" s="4">
        <v>0.007986111111111112</v>
      </c>
      <c r="J63" s="114">
        <v>0.007986111111111112</v>
      </c>
      <c r="K63" s="4">
        <v>0.007986111111111112</v>
      </c>
      <c r="L63" s="4">
        <v>0.008333333333333333</v>
      </c>
      <c r="M63" s="4">
        <v>0.008333333333333333</v>
      </c>
      <c r="N63" s="4">
        <v>0.008333333333333333</v>
      </c>
      <c r="O63" s="4">
        <v>0.008333333333333333</v>
      </c>
    </row>
    <row r="64" spans="1:15" ht="12.75">
      <c r="A64" s="11">
        <v>61</v>
      </c>
      <c r="B64" s="2">
        <v>564</v>
      </c>
      <c r="C64" s="13" t="s">
        <v>58</v>
      </c>
      <c r="D64" s="96" t="s">
        <v>144</v>
      </c>
      <c r="F64" t="str">
        <f t="shared" si="2"/>
        <v>John </v>
      </c>
      <c r="G64" t="str">
        <f t="shared" si="3"/>
        <v>Mallon</v>
      </c>
      <c r="I64" s="4">
        <v>0.005381944444444445</v>
      </c>
      <c r="J64" s="114">
        <v>0.005381944444444445</v>
      </c>
      <c r="K64" s="4">
        <v>0.005381944444444445</v>
      </c>
      <c r="L64" s="4">
        <v>0.005555555555555556</v>
      </c>
      <c r="M64" s="4">
        <v>0.005555555555555556</v>
      </c>
      <c r="N64" s="4">
        <v>0.005555555555555556</v>
      </c>
      <c r="O64" s="4">
        <v>0.005555555555555556</v>
      </c>
    </row>
    <row r="65" spans="1:15" ht="12.75">
      <c r="A65" s="11">
        <v>62</v>
      </c>
      <c r="B65" s="2">
        <v>565</v>
      </c>
      <c r="C65" t="s">
        <v>56</v>
      </c>
      <c r="D65" s="96" t="s">
        <v>144</v>
      </c>
      <c r="F65" t="str">
        <f t="shared" si="2"/>
        <v>Rob </v>
      </c>
      <c r="G65" t="str">
        <f t="shared" si="3"/>
        <v>Hall</v>
      </c>
      <c r="I65" s="4">
        <v>0.0062499999999999995</v>
      </c>
      <c r="J65" s="114">
        <v>0.0062499999999999995</v>
      </c>
      <c r="K65" s="4">
        <v>0.0062499999999999995</v>
      </c>
      <c r="L65" s="4">
        <v>0.0062499999999999995</v>
      </c>
      <c r="M65" s="4">
        <v>0.006076388888888889</v>
      </c>
      <c r="N65" s="4">
        <v>0.005902777777777778</v>
      </c>
      <c r="O65" s="4">
        <v>0.005902777777777778</v>
      </c>
    </row>
    <row r="66" spans="1:15" ht="12.75">
      <c r="A66" s="11">
        <v>63</v>
      </c>
      <c r="B66" s="2">
        <v>566</v>
      </c>
      <c r="C66" t="s">
        <v>65</v>
      </c>
      <c r="D66" s="96" t="s">
        <v>144</v>
      </c>
      <c r="F66" t="str">
        <f t="shared" si="2"/>
        <v>Helen </v>
      </c>
      <c r="G66" t="str">
        <f t="shared" si="3"/>
        <v>Bruce</v>
      </c>
      <c r="I66" s="4">
        <v>0.0046875</v>
      </c>
      <c r="J66" s="114">
        <v>0.004861111111111111</v>
      </c>
      <c r="K66" s="4">
        <v>0.004861111111111111</v>
      </c>
      <c r="L66" s="4">
        <v>0.0050347222222222225</v>
      </c>
      <c r="M66" s="4">
        <v>0.0050347222222222225</v>
      </c>
      <c r="N66" s="4">
        <v>0.0046875</v>
      </c>
      <c r="O66" s="4">
        <v>0.0046875</v>
      </c>
    </row>
    <row r="67" spans="1:15" ht="12.75">
      <c r="A67" s="11">
        <v>64</v>
      </c>
      <c r="B67" s="2">
        <v>567</v>
      </c>
      <c r="C67" t="s">
        <v>125</v>
      </c>
      <c r="D67" s="96" t="s">
        <v>144</v>
      </c>
      <c r="F67" t="str">
        <f t="shared" si="2"/>
        <v>Sam </v>
      </c>
      <c r="G67" t="str">
        <f t="shared" si="3"/>
        <v>Dodd</v>
      </c>
      <c r="I67" s="4">
        <v>0.006944444444444444</v>
      </c>
      <c r="J67" s="114">
        <v>0.006944444444444444</v>
      </c>
      <c r="K67" s="4">
        <v>0.006944444444444444</v>
      </c>
      <c r="L67" s="4">
        <v>0.007291666666666666</v>
      </c>
      <c r="M67" s="4">
        <v>0.007291666666666666</v>
      </c>
      <c r="N67" s="4">
        <v>0.007465277777777778</v>
      </c>
      <c r="O67" s="4">
        <v>0.007465277777777778</v>
      </c>
    </row>
    <row r="68" spans="1:15" ht="12.75">
      <c r="A68" s="11">
        <v>65</v>
      </c>
      <c r="B68" s="2">
        <v>568</v>
      </c>
      <c r="C68" t="s">
        <v>54</v>
      </c>
      <c r="D68" s="96" t="s">
        <v>144</v>
      </c>
      <c r="F68" t="str">
        <f aca="true" t="shared" si="4" ref="F68:F89">LEFT(C68,(SEARCH(" ",C68)))</f>
        <v>Aynsley </v>
      </c>
      <c r="G68" t="str">
        <f aca="true" t="shared" si="5" ref="G68:G89">MID(C68,(SEARCH(" ",C68)+1),20)</f>
        <v>Herron</v>
      </c>
      <c r="I68" s="4">
        <v>0.004861111111111111</v>
      </c>
      <c r="J68" s="114">
        <v>0.004861111111111111</v>
      </c>
      <c r="K68" s="4">
        <v>0.0046875</v>
      </c>
      <c r="L68" s="4">
        <v>0.004513888888888889</v>
      </c>
      <c r="M68" s="4">
        <v>0.004513888888888889</v>
      </c>
      <c r="N68" s="4">
        <v>0.004513888888888889</v>
      </c>
      <c r="O68" s="4">
        <v>0.004340277777777778</v>
      </c>
    </row>
    <row r="69" spans="1:15" ht="12.75">
      <c r="A69" s="11">
        <v>66</v>
      </c>
      <c r="B69" s="2">
        <v>569</v>
      </c>
      <c r="C69" t="s">
        <v>120</v>
      </c>
      <c r="D69" s="96" t="s">
        <v>144</v>
      </c>
      <c r="F69" t="str">
        <f t="shared" si="4"/>
        <v>Ken </v>
      </c>
      <c r="G69" t="str">
        <f t="shared" si="5"/>
        <v>Turnbull</v>
      </c>
      <c r="I69" s="4">
        <v>0.003298611111111111</v>
      </c>
      <c r="J69" s="114">
        <v>0.003472222222222222</v>
      </c>
      <c r="K69" s="4">
        <v>0.004166666666666667</v>
      </c>
      <c r="L69" s="4">
        <v>0.004166666666666667</v>
      </c>
      <c r="M69" s="4">
        <v>0.004166666666666667</v>
      </c>
      <c r="N69" s="4">
        <v>0.004513888888888889</v>
      </c>
      <c r="O69" s="4">
        <v>0.004513888888888889</v>
      </c>
    </row>
    <row r="70" spans="1:15" ht="12.75">
      <c r="A70" s="11">
        <v>67</v>
      </c>
      <c r="B70" s="2">
        <v>570</v>
      </c>
      <c r="C70" t="s">
        <v>55</v>
      </c>
      <c r="D70" s="96" t="s">
        <v>145</v>
      </c>
      <c r="F70" t="str">
        <f t="shared" si="4"/>
        <v>Joe </v>
      </c>
      <c r="G70" t="str">
        <f t="shared" si="5"/>
        <v>Frazer</v>
      </c>
      <c r="I70" s="4">
        <v>0.005381944444444445</v>
      </c>
      <c r="J70" s="114">
        <v>0.005381944444444445</v>
      </c>
      <c r="K70" s="4">
        <v>0.005208333333333333</v>
      </c>
      <c r="L70" s="4">
        <v>0.0050347222222222225</v>
      </c>
      <c r="M70" s="4">
        <v>0.0050347222222222225</v>
      </c>
      <c r="N70" s="4">
        <v>0.005208333333333333</v>
      </c>
      <c r="O70" s="4">
        <v>0.005208333333333333</v>
      </c>
    </row>
    <row r="71" spans="1:15" ht="12.75">
      <c r="A71" s="11">
        <v>68</v>
      </c>
      <c r="B71" s="2">
        <v>571</v>
      </c>
      <c r="C71" t="s">
        <v>128</v>
      </c>
      <c r="D71" s="96" t="s">
        <v>145</v>
      </c>
      <c r="F71" t="str">
        <f t="shared" si="4"/>
        <v>Terry </v>
      </c>
      <c r="G71" t="str">
        <f t="shared" si="5"/>
        <v>Mcabe</v>
      </c>
      <c r="I71" s="4">
        <v>0.004861111111111111</v>
      </c>
      <c r="J71" s="114">
        <v>0.0050347222222222225</v>
      </c>
      <c r="K71" s="4">
        <v>0.0050347222222222225</v>
      </c>
      <c r="L71" s="4">
        <v>0.0050347222222222225</v>
      </c>
      <c r="M71" s="4">
        <v>0.0050347222222222225</v>
      </c>
      <c r="N71" s="4">
        <v>0.005381944444444445</v>
      </c>
      <c r="O71" s="4">
        <v>0.005381944444444445</v>
      </c>
    </row>
    <row r="72" spans="1:15" ht="12.75">
      <c r="A72" s="11">
        <v>69</v>
      </c>
      <c r="B72" s="2">
        <v>572</v>
      </c>
      <c r="C72" t="s">
        <v>123</v>
      </c>
      <c r="D72" s="96" t="s">
        <v>145</v>
      </c>
      <c r="F72" t="str">
        <f t="shared" si="4"/>
        <v>Diane </v>
      </c>
      <c r="G72" t="str">
        <f t="shared" si="5"/>
        <v>Wallace</v>
      </c>
      <c r="I72" s="4">
        <v>0.002777777777777778</v>
      </c>
      <c r="J72" s="114">
        <v>0.0020833333333333333</v>
      </c>
      <c r="K72" s="4">
        <v>0.0020833333333333333</v>
      </c>
      <c r="L72" s="4">
        <v>0.0020833333333333333</v>
      </c>
      <c r="M72" s="4">
        <v>0.0019097222222222222</v>
      </c>
      <c r="N72" s="4">
        <v>0.0019097222222222222</v>
      </c>
      <c r="O72" s="4">
        <v>0.0019097222222222222</v>
      </c>
    </row>
    <row r="73" spans="1:15" ht="12.75">
      <c r="A73" s="11">
        <v>70</v>
      </c>
      <c r="B73" s="2">
        <v>573</v>
      </c>
      <c r="C73" t="s">
        <v>67</v>
      </c>
      <c r="D73" s="96" t="s">
        <v>145</v>
      </c>
      <c r="F73" t="str">
        <f t="shared" si="4"/>
        <v>Steve </v>
      </c>
      <c r="G73" t="str">
        <f t="shared" si="5"/>
        <v>Richardson</v>
      </c>
      <c r="I73" s="4">
        <v>0.005902777777777778</v>
      </c>
      <c r="J73" s="114">
        <v>0.005902777777777778</v>
      </c>
      <c r="K73" s="4">
        <v>0.005902777777777778</v>
      </c>
      <c r="L73" s="4">
        <v>0.0062499999999999995</v>
      </c>
      <c r="M73" s="4">
        <v>0.0062499999999999995</v>
      </c>
      <c r="N73" s="4">
        <v>0.0062499999999999995</v>
      </c>
      <c r="O73" s="4">
        <v>0.006423611111111112</v>
      </c>
    </row>
    <row r="74" spans="1:15" ht="12.75">
      <c r="A74" s="11">
        <v>71</v>
      </c>
      <c r="B74" s="2">
        <v>574</v>
      </c>
      <c r="C74" t="s">
        <v>73</v>
      </c>
      <c r="D74" s="96" t="s">
        <v>145</v>
      </c>
      <c r="F74" t="str">
        <f t="shared" si="4"/>
        <v>Sharon </v>
      </c>
      <c r="G74" t="str">
        <f t="shared" si="5"/>
        <v>Richardson</v>
      </c>
      <c r="I74" s="4">
        <v>0.001388888888888889</v>
      </c>
      <c r="J74" s="114">
        <v>0.001736111111111111</v>
      </c>
      <c r="K74" s="4">
        <v>0.001736111111111111</v>
      </c>
      <c r="L74" s="4">
        <v>0.0020833333333333333</v>
      </c>
      <c r="M74" s="4">
        <v>0.0020833333333333333</v>
      </c>
      <c r="N74" s="4">
        <v>0.0020833333333333333</v>
      </c>
      <c r="O74" s="4">
        <v>0.0020833333333333333</v>
      </c>
    </row>
    <row r="75" spans="1:15" ht="12.75">
      <c r="A75" s="11">
        <v>72</v>
      </c>
      <c r="B75" s="2">
        <v>575</v>
      </c>
      <c r="C75" t="s">
        <v>119</v>
      </c>
      <c r="D75" s="96" t="s">
        <v>145</v>
      </c>
      <c r="F75" t="str">
        <f t="shared" si="4"/>
        <v>Michael </v>
      </c>
      <c r="G75" t="str">
        <f t="shared" si="5"/>
        <v>Butters</v>
      </c>
      <c r="I75" s="4">
        <v>0.005729166666666667</v>
      </c>
      <c r="J75" s="114">
        <v>0.006597222222222222</v>
      </c>
      <c r="K75" s="4">
        <v>0.006597222222222222</v>
      </c>
      <c r="L75" s="4">
        <v>0.006944444444444444</v>
      </c>
      <c r="M75" s="4">
        <v>0.006944444444444444</v>
      </c>
      <c r="N75" s="4">
        <v>0.0067708333333333336</v>
      </c>
      <c r="O75" s="4">
        <v>0.0067708333333333336</v>
      </c>
    </row>
    <row r="76" spans="1:15" ht="12.75">
      <c r="A76" s="11">
        <v>73</v>
      </c>
      <c r="B76" s="2">
        <v>576</v>
      </c>
      <c r="C76" s="13" t="s">
        <v>132</v>
      </c>
      <c r="D76" s="96" t="s">
        <v>153</v>
      </c>
      <c r="F76" t="str">
        <f t="shared" si="4"/>
        <v>Craig </v>
      </c>
      <c r="G76" t="str">
        <f t="shared" si="5"/>
        <v>Birch</v>
      </c>
      <c r="I76" s="4">
        <v>0.006944444444444444</v>
      </c>
      <c r="J76" s="4">
        <v>0.006944444444444444</v>
      </c>
      <c r="K76" s="4">
        <v>0.006944444444444444</v>
      </c>
      <c r="L76" s="4">
        <v>0.006944444444444444</v>
      </c>
      <c r="M76" s="4">
        <v>0.006944444444444444</v>
      </c>
      <c r="N76" s="4">
        <v>0.006944444444444444</v>
      </c>
      <c r="O76" s="4">
        <v>0.006944444444444444</v>
      </c>
    </row>
    <row r="77" spans="1:15" ht="12.75">
      <c r="A77" s="11">
        <v>74</v>
      </c>
      <c r="B77" s="2">
        <v>577</v>
      </c>
      <c r="C77" t="s">
        <v>51</v>
      </c>
      <c r="D77" s="96" t="s">
        <v>153</v>
      </c>
      <c r="F77" t="str">
        <f t="shared" si="4"/>
        <v>Dave </v>
      </c>
      <c r="G77" t="str">
        <f t="shared" si="5"/>
        <v>Cox</v>
      </c>
      <c r="I77" s="4">
        <v>0.005208333333333333</v>
      </c>
      <c r="J77" s="114">
        <v>0.005208333333333333</v>
      </c>
      <c r="K77" s="4">
        <v>0.005208333333333333</v>
      </c>
      <c r="L77" s="4">
        <v>0.005208333333333333</v>
      </c>
      <c r="M77" s="4">
        <v>0.005208333333333333</v>
      </c>
      <c r="N77" s="4">
        <v>0.005208333333333333</v>
      </c>
      <c r="O77" s="4">
        <v>0.005208333333333333</v>
      </c>
    </row>
    <row r="78" spans="1:15" ht="12.75">
      <c r="A78" s="11">
        <v>75</v>
      </c>
      <c r="B78" s="2">
        <v>578</v>
      </c>
      <c r="C78" t="s">
        <v>68</v>
      </c>
      <c r="D78" s="96" t="s">
        <v>153</v>
      </c>
      <c r="F78" t="str">
        <f t="shared" si="4"/>
        <v>Leanne </v>
      </c>
      <c r="G78" t="str">
        <f t="shared" si="5"/>
        <v>Herron</v>
      </c>
      <c r="I78" s="4">
        <v>0.005729166666666667</v>
      </c>
      <c r="J78" s="4">
        <v>0.005729166666666667</v>
      </c>
      <c r="K78" s="4">
        <v>0.005381944444444445</v>
      </c>
      <c r="L78" s="4">
        <v>0.005381944444444445</v>
      </c>
      <c r="M78" s="4">
        <v>0.005381944444444445</v>
      </c>
      <c r="N78" s="4">
        <v>0.005729166666666667</v>
      </c>
      <c r="O78" s="4">
        <v>0.005729166666666667</v>
      </c>
    </row>
    <row r="79" spans="1:15" ht="12.75">
      <c r="A79" s="11">
        <v>76</v>
      </c>
      <c r="B79" s="2">
        <v>579</v>
      </c>
      <c r="C79" s="13" t="s">
        <v>133</v>
      </c>
      <c r="D79" s="96" t="s">
        <v>153</v>
      </c>
      <c r="F79" t="str">
        <f t="shared" si="4"/>
        <v>Natalie </v>
      </c>
      <c r="G79" t="str">
        <f t="shared" si="5"/>
        <v>Henderson</v>
      </c>
      <c r="I79" s="4">
        <v>0.0019097222222222222</v>
      </c>
      <c r="J79" s="4">
        <v>0.0019097222222222222</v>
      </c>
      <c r="K79" s="4">
        <v>0.0019097222222222222</v>
      </c>
      <c r="L79" s="4">
        <v>0.0020833333333333333</v>
      </c>
      <c r="M79" s="4">
        <v>0.0020833333333333333</v>
      </c>
      <c r="N79" s="4">
        <v>0.0020833333333333333</v>
      </c>
      <c r="O79" s="4">
        <v>0.0020833333333333333</v>
      </c>
    </row>
    <row r="80" spans="1:15" ht="12.75">
      <c r="A80" s="11">
        <v>77</v>
      </c>
      <c r="B80" s="2">
        <v>580</v>
      </c>
      <c r="C80" t="s">
        <v>42</v>
      </c>
      <c r="D80" s="96" t="s">
        <v>153</v>
      </c>
      <c r="F80" t="str">
        <f t="shared" si="4"/>
        <v>Julie </v>
      </c>
      <c r="G80" t="str">
        <f t="shared" si="5"/>
        <v>Lemin</v>
      </c>
      <c r="I80" s="4">
        <v>0.003645833333333333</v>
      </c>
      <c r="J80" s="114">
        <v>0.003645833333333333</v>
      </c>
      <c r="K80" s="4">
        <v>0.003645833333333333</v>
      </c>
      <c r="L80" s="4">
        <v>0.003645833333333333</v>
      </c>
      <c r="M80" s="4">
        <v>0.003645833333333333</v>
      </c>
      <c r="N80" s="4">
        <v>0.003298611111111111</v>
      </c>
      <c r="O80" s="4">
        <v>0.003645833333333333</v>
      </c>
    </row>
    <row r="81" spans="1:15" ht="12.75">
      <c r="A81" s="11">
        <v>78</v>
      </c>
      <c r="B81" s="2">
        <v>581</v>
      </c>
      <c r="C81" t="s">
        <v>121</v>
      </c>
      <c r="D81" s="96" t="s">
        <v>153</v>
      </c>
      <c r="F81" t="str">
        <f t="shared" si="4"/>
        <v>Brian </v>
      </c>
      <c r="G81" t="str">
        <f t="shared" si="5"/>
        <v>Johnson</v>
      </c>
      <c r="I81" s="4">
        <v>0.006597222222222222</v>
      </c>
      <c r="J81" s="114">
        <v>0.006597222222222222</v>
      </c>
      <c r="K81" s="4">
        <v>0.006597222222222222</v>
      </c>
      <c r="L81" s="4">
        <v>0.006944444444444444</v>
      </c>
      <c r="M81" s="4">
        <v>0.006944444444444444</v>
      </c>
      <c r="N81" s="4">
        <v>0.006944444444444444</v>
      </c>
      <c r="O81" s="4">
        <v>0.006944444444444444</v>
      </c>
    </row>
    <row r="82" spans="1:15" ht="12.75">
      <c r="A82" s="11">
        <v>79</v>
      </c>
      <c r="B82" s="2">
        <v>582</v>
      </c>
      <c r="C82" t="s">
        <v>61</v>
      </c>
      <c r="D82" s="96" t="s">
        <v>152</v>
      </c>
      <c r="F82" t="str">
        <f t="shared" si="4"/>
        <v>Andrew </v>
      </c>
      <c r="G82" t="str">
        <f t="shared" si="5"/>
        <v>Henderson</v>
      </c>
      <c r="I82" s="4">
        <v>0.007986111111111112</v>
      </c>
      <c r="J82" s="114">
        <v>0.007986111111111112</v>
      </c>
      <c r="K82" s="4">
        <v>0.007986111111111112</v>
      </c>
      <c r="L82" s="4">
        <v>0.008333333333333333</v>
      </c>
      <c r="M82" s="4">
        <v>0.008333333333333333</v>
      </c>
      <c r="N82" s="4">
        <v>0.008333333333333333</v>
      </c>
      <c r="O82" s="4">
        <v>0.008333333333333333</v>
      </c>
    </row>
    <row r="83" spans="1:15" ht="12.75">
      <c r="A83" s="11">
        <v>80</v>
      </c>
      <c r="B83" s="2">
        <v>583</v>
      </c>
      <c r="C83" t="s">
        <v>124</v>
      </c>
      <c r="D83" s="96" t="s">
        <v>152</v>
      </c>
      <c r="F83" t="str">
        <f t="shared" si="4"/>
        <v>Jordan </v>
      </c>
      <c r="G83" t="str">
        <f t="shared" si="5"/>
        <v>Middlemist</v>
      </c>
      <c r="I83" s="4">
        <v>0.0062499999999999995</v>
      </c>
      <c r="J83" s="114">
        <v>0.0062499999999999995</v>
      </c>
      <c r="K83" s="4">
        <v>0.0062499999999999995</v>
      </c>
      <c r="L83" s="4">
        <v>0.006597222222222222</v>
      </c>
      <c r="M83" s="4">
        <v>0.007291666666666666</v>
      </c>
      <c r="N83" s="4">
        <v>0.007465277777777778</v>
      </c>
      <c r="O83" s="4">
        <v>0.007465277777777778</v>
      </c>
    </row>
    <row r="84" spans="1:15" ht="12.75">
      <c r="A84" s="11">
        <v>81</v>
      </c>
      <c r="B84" s="2">
        <v>584</v>
      </c>
      <c r="C84" s="13" t="s">
        <v>150</v>
      </c>
      <c r="D84" s="96" t="s">
        <v>152</v>
      </c>
      <c r="F84" t="str">
        <f t="shared" si="4"/>
        <v>Dave </v>
      </c>
      <c r="G84" t="str">
        <f t="shared" si="5"/>
        <v>Logan</v>
      </c>
      <c r="I84" s="4">
        <v>0.005902777777777778</v>
      </c>
      <c r="J84" s="114">
        <v>0.005902777777777778</v>
      </c>
      <c r="K84" s="4">
        <v>0.005902777777777778</v>
      </c>
      <c r="L84" s="4">
        <v>0.0062499999999999995</v>
      </c>
      <c r="M84" s="4">
        <v>0.0062499999999999995</v>
      </c>
      <c r="N84" s="4">
        <v>0.005902777777777778</v>
      </c>
      <c r="O84" s="4">
        <v>0.005902777777777778</v>
      </c>
    </row>
    <row r="85" spans="1:15" ht="12.75">
      <c r="A85" s="11">
        <v>82</v>
      </c>
      <c r="B85" s="2">
        <v>585</v>
      </c>
      <c r="C85" s="13" t="s">
        <v>146</v>
      </c>
      <c r="D85" s="96" t="s">
        <v>152</v>
      </c>
      <c r="F85" t="str">
        <f t="shared" si="4"/>
        <v>Paul </v>
      </c>
      <c r="G85" t="str">
        <f t="shared" si="5"/>
        <v>Turnbull</v>
      </c>
      <c r="I85" s="4">
        <v>0.004861111111111111</v>
      </c>
      <c r="J85" s="114">
        <v>0.004861111111111111</v>
      </c>
      <c r="K85" s="4">
        <v>0.004861111111111111</v>
      </c>
      <c r="L85" s="4">
        <v>0.006076388888888889</v>
      </c>
      <c r="M85" s="4">
        <v>0.005555555555555556</v>
      </c>
      <c r="N85" s="4">
        <v>0.005555555555555556</v>
      </c>
      <c r="O85" s="4">
        <v>0.005381944444444445</v>
      </c>
    </row>
    <row r="86" spans="1:15" ht="12.75">
      <c r="A86" s="11">
        <v>83</v>
      </c>
      <c r="B86" s="2">
        <v>586</v>
      </c>
      <c r="C86" s="13" t="s">
        <v>147</v>
      </c>
      <c r="D86" s="96" t="s">
        <v>152</v>
      </c>
      <c r="F86" t="str">
        <f t="shared" si="4"/>
        <v>Deborah </v>
      </c>
      <c r="G86" t="str">
        <f t="shared" si="5"/>
        <v>Dormand</v>
      </c>
      <c r="I86" s="4">
        <v>0.0031249999999999997</v>
      </c>
      <c r="J86" s="114">
        <v>0.002777777777777778</v>
      </c>
      <c r="K86" s="4">
        <v>0.002777777777777778</v>
      </c>
      <c r="L86" s="4">
        <v>0.002951388888888889</v>
      </c>
      <c r="M86" s="4">
        <v>0.002951388888888889</v>
      </c>
      <c r="N86" s="4">
        <v>0.002951388888888889</v>
      </c>
      <c r="O86" s="4">
        <v>0.002951388888888889</v>
      </c>
    </row>
    <row r="87" spans="2:15" ht="12.75">
      <c r="B87" s="2">
        <v>587</v>
      </c>
      <c r="C87" s="13" t="s">
        <v>180</v>
      </c>
      <c r="F87" t="str">
        <f t="shared" si="4"/>
        <v>Steve </v>
      </c>
      <c r="G87" t="str">
        <f t="shared" si="5"/>
        <v>Dobby</v>
      </c>
      <c r="I87" s="4"/>
      <c r="K87" s="4">
        <v>0.005555555555555556</v>
      </c>
      <c r="L87" s="4">
        <v>0.005555555555555556</v>
      </c>
      <c r="M87" s="4">
        <v>0.005555555555555556</v>
      </c>
      <c r="N87" s="4">
        <v>0.005729166666666667</v>
      </c>
      <c r="O87" s="4">
        <v>0.005902777777777778</v>
      </c>
    </row>
    <row r="88" spans="2:15" ht="12.75">
      <c r="B88" s="2">
        <v>588</v>
      </c>
      <c r="C88" s="13" t="s">
        <v>182</v>
      </c>
      <c r="F88" t="str">
        <f t="shared" si="4"/>
        <v>Louise </v>
      </c>
      <c r="G88" t="str">
        <f t="shared" si="5"/>
        <v>Rawlinson</v>
      </c>
      <c r="I88" s="4"/>
      <c r="L88" s="4">
        <v>0.0020833333333333333</v>
      </c>
      <c r="M88" s="4">
        <v>0.0020833333333333333</v>
      </c>
      <c r="N88" s="4">
        <v>0.0026041666666666665</v>
      </c>
      <c r="O88" s="4">
        <v>0.0026041666666666665</v>
      </c>
    </row>
    <row r="89" spans="2:15" ht="12.75">
      <c r="B89" s="2">
        <v>589</v>
      </c>
      <c r="C89" s="13" t="s">
        <v>183</v>
      </c>
      <c r="F89" t="str">
        <f t="shared" si="4"/>
        <v>Kevin </v>
      </c>
      <c r="G89" t="str">
        <f t="shared" si="5"/>
        <v>Freeman</v>
      </c>
      <c r="M89" s="4">
        <v>0.004340277777777778</v>
      </c>
      <c r="N89" s="4">
        <v>0.005208333333333333</v>
      </c>
      <c r="O89" s="4">
        <v>0.0050347222222222225</v>
      </c>
    </row>
    <row r="90" spans="2:15" ht="12.75">
      <c r="B90" s="2">
        <v>590</v>
      </c>
      <c r="C90" s="13" t="s">
        <v>185</v>
      </c>
      <c r="F90" t="str">
        <f>LEFT(C90,(SEARCH(" ",C90)))</f>
        <v>Louise </v>
      </c>
      <c r="G90" t="str">
        <f>MID(C90,(SEARCH(" ",C90)+1),20)</f>
        <v>Coultate</v>
      </c>
      <c r="I90" s="4"/>
      <c r="N90" s="4">
        <v>0.0026041666666666665</v>
      </c>
      <c r="O90" s="4">
        <v>0.0020833333333333333</v>
      </c>
    </row>
    <row r="91" spans="2:15" ht="12.75">
      <c r="B91" s="2">
        <v>591</v>
      </c>
      <c r="C91" s="13" t="s">
        <v>186</v>
      </c>
      <c r="F91" t="str">
        <f>LEFT(C91,(SEARCH(" ",C91)))</f>
        <v>Chris </v>
      </c>
      <c r="G91" t="str">
        <f>MID(C91,(SEARCH(" ",C91)+1),20)</f>
        <v>Lillico</v>
      </c>
      <c r="I91" s="4"/>
      <c r="N91" s="4">
        <v>0.007638888888888889</v>
      </c>
      <c r="O91" s="4">
        <v>0.007465277777777778</v>
      </c>
    </row>
    <row r="92" spans="2:15" ht="12.75">
      <c r="B92" s="2">
        <v>592</v>
      </c>
      <c r="C92" s="13" t="s">
        <v>187</v>
      </c>
      <c r="F92" t="str">
        <f>LEFT(C92,(SEARCH(" ",C92)))</f>
        <v>Chris </v>
      </c>
      <c r="G92" t="str">
        <f>MID(C92,(SEARCH(" ",C92)+1),20)</f>
        <v>Nolan</v>
      </c>
      <c r="I92" s="4"/>
      <c r="N92" s="4">
        <v>0.004166666666666667</v>
      </c>
      <c r="O92" s="4">
        <v>0.0050347222222222225</v>
      </c>
    </row>
    <row r="93" spans="2:9" ht="12.75">
      <c r="B93" s="2"/>
      <c r="I93" s="4"/>
    </row>
    <row r="94" spans="2:9" ht="12.75">
      <c r="B94" s="2"/>
      <c r="I94" s="4"/>
    </row>
    <row r="95" spans="2:9" ht="12.75">
      <c r="B95" s="2"/>
      <c r="I95" s="4"/>
    </row>
    <row r="96" spans="2:9" ht="12.75">
      <c r="B96" s="2"/>
      <c r="I96" s="4"/>
    </row>
    <row r="97" spans="2:9" ht="12.75">
      <c r="B97" s="2"/>
      <c r="I97" s="4"/>
    </row>
    <row r="98" spans="2:9" ht="12.75">
      <c r="B98" s="2"/>
      <c r="I98" s="4"/>
    </row>
    <row r="99" ht="12.75">
      <c r="B99" s="2"/>
    </row>
    <row r="100" ht="12.75">
      <c r="B100" s="2"/>
    </row>
    <row r="101" ht="12.75">
      <c r="B101" s="2"/>
    </row>
    <row r="102" ht="12.75">
      <c r="B102" s="2"/>
    </row>
  </sheetData>
  <sheetProtection/>
  <mergeCells count="1">
    <mergeCell ref="I2:K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84"/>
  <sheetViews>
    <sheetView zoomScale="75" zoomScaleNormal="75" zoomScalePageLayoutView="0" workbookViewId="0" topLeftCell="A1">
      <selection activeCell="F5" sqref="F5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6" width="15.7109375" style="0" customWidth="1"/>
    <col min="7" max="7" width="15.7109375" style="2" customWidth="1"/>
    <col min="8" max="8" width="15.7109375" style="0" customWidth="1"/>
    <col min="9" max="9" width="10.7109375" style="0" customWidth="1"/>
    <col min="10" max="10" width="25.7109375" style="0" customWidth="1"/>
    <col min="11" max="13" width="15.7109375" style="0" customWidth="1"/>
  </cols>
  <sheetData>
    <row r="1" spans="1:11" ht="20.25" customHeight="1">
      <c r="A1" s="7" t="s">
        <v>149</v>
      </c>
      <c r="B1" s="7"/>
      <c r="C1" s="31"/>
      <c r="D1" s="31"/>
      <c r="E1" s="31"/>
      <c r="F1" s="31"/>
      <c r="G1" s="31"/>
      <c r="H1" s="31"/>
      <c r="K1" s="6"/>
    </row>
    <row r="2" spans="1:12" ht="20.25" customHeight="1">
      <c r="A2" s="7"/>
      <c r="B2" s="7"/>
      <c r="C2" s="31"/>
      <c r="D2" s="31"/>
      <c r="E2" s="31"/>
      <c r="F2" s="31"/>
      <c r="G2" s="31"/>
      <c r="H2" s="31"/>
      <c r="J2" s="147" t="s">
        <v>165</v>
      </c>
      <c r="K2" s="147"/>
      <c r="L2" s="147"/>
    </row>
    <row r="3" spans="1:13" ht="15" customHeight="1">
      <c r="A3" s="89" t="s">
        <v>9</v>
      </c>
      <c r="B3" s="89" t="s">
        <v>93</v>
      </c>
      <c r="C3" s="90"/>
      <c r="D3" s="91"/>
      <c r="E3" s="90"/>
      <c r="F3" s="90"/>
      <c r="G3" s="90"/>
      <c r="H3" s="90"/>
      <c r="I3" s="90"/>
      <c r="J3" s="90"/>
      <c r="K3" s="90"/>
      <c r="L3" s="90"/>
      <c r="M3" s="90"/>
    </row>
    <row r="4" spans="1:13" ht="15" customHeight="1">
      <c r="A4" s="89" t="s">
        <v>10</v>
      </c>
      <c r="B4" s="89" t="s">
        <v>94</v>
      </c>
      <c r="C4" s="89" t="s">
        <v>11</v>
      </c>
      <c r="D4" s="92" t="s">
        <v>12</v>
      </c>
      <c r="E4" s="89" t="s">
        <v>13</v>
      </c>
      <c r="F4" s="89" t="s">
        <v>14</v>
      </c>
      <c r="G4" s="89" t="s">
        <v>15</v>
      </c>
      <c r="H4" s="90"/>
      <c r="I4" s="89" t="s">
        <v>11</v>
      </c>
      <c r="J4" s="92" t="s">
        <v>12</v>
      </c>
      <c r="K4" s="89" t="s">
        <v>13</v>
      </c>
      <c r="L4" s="89" t="s">
        <v>14</v>
      </c>
      <c r="M4" s="89" t="s">
        <v>15</v>
      </c>
    </row>
    <row r="5" spans="1:13" ht="15" customHeight="1">
      <c r="A5" s="78">
        <v>509</v>
      </c>
      <c r="B5" s="78" t="str">
        <f>IF(A5="","",VLOOKUP(A5,Entrants!$B$4:$D$102,3))</f>
        <v>YO</v>
      </c>
      <c r="C5" s="78">
        <v>1</v>
      </c>
      <c r="D5" s="77" t="str">
        <f>IF(A5="","",VLOOKUP(A5,Entrants!$B$4:$D$102,2))</f>
        <v>Jordan Wright</v>
      </c>
      <c r="E5" s="81">
        <v>0.01628472222222222</v>
      </c>
      <c r="F5" s="81">
        <f>IF(A5="","",VLOOKUP(A5,Entrants!$B$4:$I$102,8))</f>
        <v>0.004513888888888889</v>
      </c>
      <c r="G5" s="81">
        <f>IF(D5="","",E5-F5)</f>
        <v>0.011770833333333331</v>
      </c>
      <c r="H5" s="10"/>
      <c r="I5" s="8">
        <v>1</v>
      </c>
      <c r="J5" s="83" t="s">
        <v>57</v>
      </c>
      <c r="K5" s="9">
        <v>0.016828703703703703</v>
      </c>
      <c r="L5" s="9">
        <v>0.007465277777777778</v>
      </c>
      <c r="M5" s="9">
        <v>0.009363425925925924</v>
      </c>
    </row>
    <row r="6" spans="1:13" ht="15" customHeight="1">
      <c r="A6" s="78">
        <v>550</v>
      </c>
      <c r="B6" s="78" t="str">
        <f>IF(A6="","",VLOOKUP(A6,Entrants!$B$4:$D$102,3))</f>
        <v>CC</v>
      </c>
      <c r="C6" s="78">
        <v>2</v>
      </c>
      <c r="D6" s="77" t="str">
        <f>IF(A6="","",VLOOKUP(A6,Entrants!$B$4:$D$102,2))</f>
        <v>Phillippa Baxter</v>
      </c>
      <c r="E6" s="81">
        <v>0.016342592592592593</v>
      </c>
      <c r="F6" s="81">
        <f>IF(A6="","",VLOOKUP(A6,Entrants!$B$4:$I$102,8))</f>
        <v>0.003472222222222222</v>
      </c>
      <c r="G6" s="81">
        <f aca="true" t="shared" si="0" ref="G6:G36">IF(D6="","",E6-F6)</f>
        <v>0.01287037037037037</v>
      </c>
      <c r="H6" s="10"/>
      <c r="I6" s="8">
        <v>2</v>
      </c>
      <c r="J6" s="83" t="s">
        <v>74</v>
      </c>
      <c r="K6" s="9">
        <v>0.016724537037037034</v>
      </c>
      <c r="L6" s="9">
        <v>0.006944444444444444</v>
      </c>
      <c r="M6" s="9">
        <v>0.00978009259259259</v>
      </c>
    </row>
    <row r="7" spans="1:13" ht="15" customHeight="1">
      <c r="A7" s="78">
        <v>551</v>
      </c>
      <c r="B7" s="78" t="str">
        <f>IF(A7="","",VLOOKUP(A7,Entrants!$B$4:$D$102,3))</f>
        <v>CC</v>
      </c>
      <c r="C7" s="78">
        <v>3</v>
      </c>
      <c r="D7" s="77" t="str">
        <f>IF(A7="","",VLOOKUP(A7,Entrants!$B$4:$D$102,2))</f>
        <v>Steve Cairns</v>
      </c>
      <c r="E7" s="81">
        <v>0.016354166666666666</v>
      </c>
      <c r="F7" s="81">
        <f>IF(A7="","",VLOOKUP(A7,Entrants!$B$4:$I$102,8))</f>
        <v>0.0050347222222222225</v>
      </c>
      <c r="G7" s="81">
        <f t="shared" si="0"/>
        <v>0.011319444444444444</v>
      </c>
      <c r="H7" s="10"/>
      <c r="I7" s="8">
        <v>3</v>
      </c>
      <c r="J7" s="83" t="s">
        <v>125</v>
      </c>
      <c r="K7" s="9">
        <v>0.01673611111111111</v>
      </c>
      <c r="L7" s="9">
        <v>0.006944444444444444</v>
      </c>
      <c r="M7" s="9">
        <v>0.009791666666666667</v>
      </c>
    </row>
    <row r="8" spans="1:13" ht="15" customHeight="1">
      <c r="A8" s="78">
        <v>575</v>
      </c>
      <c r="B8" s="78" t="str">
        <f>IF(A8="","",VLOOKUP(A8,Entrants!$B$4:$D$102,3))</f>
        <v>MM</v>
      </c>
      <c r="C8" s="78">
        <v>4</v>
      </c>
      <c r="D8" s="77" t="str">
        <f>IF(A8="","",VLOOKUP(A8,Entrants!$B$4:$D$102,2))</f>
        <v>Michael Butters</v>
      </c>
      <c r="E8" s="81">
        <v>0.016377314814814813</v>
      </c>
      <c r="F8" s="81">
        <f>IF(A8="","",VLOOKUP(A8,Entrants!$B$4:$I$102,8))</f>
        <v>0.005729166666666667</v>
      </c>
      <c r="G8" s="81">
        <f t="shared" si="0"/>
        <v>0.010648148148148146</v>
      </c>
      <c r="H8" s="10"/>
      <c r="I8" s="8">
        <v>4</v>
      </c>
      <c r="J8" s="83" t="s">
        <v>60</v>
      </c>
      <c r="K8" s="9">
        <v>0.0166087962962963</v>
      </c>
      <c r="L8" s="9">
        <v>0.006423611111111112</v>
      </c>
      <c r="M8" s="9">
        <v>0.010185185185185186</v>
      </c>
    </row>
    <row r="9" spans="1:13" ht="15" customHeight="1">
      <c r="A9" s="78">
        <v>521</v>
      </c>
      <c r="B9" s="78" t="str">
        <f>IF(A9="","",VLOOKUP(A9,Entrants!$B$4:$D$102,3))</f>
        <v>CG</v>
      </c>
      <c r="C9" s="78">
        <v>5</v>
      </c>
      <c r="D9" s="77" t="str">
        <f>IF(A9="","",VLOOKUP(A9,Entrants!$B$4:$D$102,2))</f>
        <v>Hayley Masterman</v>
      </c>
      <c r="E9" s="81">
        <v>0.016435185185185188</v>
      </c>
      <c r="F9" s="81">
        <f>IF(A9="","",VLOOKUP(A9,Entrants!$B$4:$I$102,8))</f>
        <v>0.003472222222222222</v>
      </c>
      <c r="G9" s="81">
        <f t="shared" si="0"/>
        <v>0.012962962962962966</v>
      </c>
      <c r="H9" s="10"/>
      <c r="I9" s="8">
        <v>5</v>
      </c>
      <c r="J9" s="83" t="s">
        <v>75</v>
      </c>
      <c r="K9" s="9">
        <v>0.016666666666666666</v>
      </c>
      <c r="L9" s="9">
        <v>0.006423611111111112</v>
      </c>
      <c r="M9" s="9">
        <v>0.010243055555555554</v>
      </c>
    </row>
    <row r="10" spans="1:13" ht="15" customHeight="1">
      <c r="A10" s="78">
        <v>552</v>
      </c>
      <c r="B10" s="78" t="str">
        <f>IF(A10="","",VLOOKUP(A10,Entrants!$B$4:$D$102,3))</f>
        <v>MR</v>
      </c>
      <c r="C10" s="78">
        <v>6</v>
      </c>
      <c r="D10" s="77" t="str">
        <f>IF(A10="","",VLOOKUP(A10,Entrants!$B$4:$D$102,2))</f>
        <v>Graeme Stewart</v>
      </c>
      <c r="E10" s="81">
        <v>0.01644675925925926</v>
      </c>
      <c r="F10" s="81">
        <f>IF(A10="","",VLOOKUP(A10,Entrants!$B$4:$I$102,8))</f>
        <v>0.006076388888888889</v>
      </c>
      <c r="G10" s="81">
        <f t="shared" si="0"/>
        <v>0.010370370370370374</v>
      </c>
      <c r="H10" s="10"/>
      <c r="I10" s="8">
        <v>6</v>
      </c>
      <c r="J10" s="83" t="s">
        <v>85</v>
      </c>
      <c r="K10" s="9">
        <v>0.01644675925925926</v>
      </c>
      <c r="L10" s="9">
        <v>0.006076388888888889</v>
      </c>
      <c r="M10" s="9">
        <v>0.010370370370370374</v>
      </c>
    </row>
    <row r="11" spans="1:13" ht="15" customHeight="1">
      <c r="A11" s="78">
        <v>566</v>
      </c>
      <c r="B11" s="78" t="str">
        <f>IF(A11="","",VLOOKUP(A11,Entrants!$B$4:$D$102,3))</f>
        <v>RD</v>
      </c>
      <c r="C11" s="78">
        <v>7</v>
      </c>
      <c r="D11" s="77" t="str">
        <f>IF(A11="","",VLOOKUP(A11,Entrants!$B$4:$D$102,2))</f>
        <v>Helen Bruce</v>
      </c>
      <c r="E11" s="81">
        <v>0.016574074074074074</v>
      </c>
      <c r="F11" s="81">
        <f>IF(A11="","",VLOOKUP(A11,Entrants!$B$4:$I$102,8))</f>
        <v>0.0046875</v>
      </c>
      <c r="G11" s="81">
        <f t="shared" si="0"/>
        <v>0.011886574074074074</v>
      </c>
      <c r="H11" s="10"/>
      <c r="I11" s="8">
        <v>7</v>
      </c>
      <c r="J11" s="83" t="s">
        <v>83</v>
      </c>
      <c r="K11" s="9">
        <v>0.016701388888888887</v>
      </c>
      <c r="L11" s="9">
        <v>0.006076388888888889</v>
      </c>
      <c r="M11" s="9">
        <v>0.010624999999999999</v>
      </c>
    </row>
    <row r="12" spans="1:13" ht="15" customHeight="1">
      <c r="A12" s="78">
        <v>569</v>
      </c>
      <c r="B12" s="78" t="str">
        <f>IF(A12="","",VLOOKUP(A12,Entrants!$B$4:$D$102,3))</f>
        <v>RD</v>
      </c>
      <c r="C12" s="78">
        <v>8</v>
      </c>
      <c r="D12" s="77" t="str">
        <f>IF(A12="","",VLOOKUP(A12,Entrants!$B$4:$D$102,2))</f>
        <v>Ken Turnbull</v>
      </c>
      <c r="E12" s="81">
        <v>0.01659722222222222</v>
      </c>
      <c r="F12" s="81">
        <f>IF(A12="","",VLOOKUP(A12,Entrants!$B$4:$I$102,8))</f>
        <v>0.003298611111111111</v>
      </c>
      <c r="G12" s="81">
        <f t="shared" si="0"/>
        <v>0.01329861111111111</v>
      </c>
      <c r="H12" s="10"/>
      <c r="I12" s="8">
        <v>8</v>
      </c>
      <c r="J12" s="83" t="s">
        <v>119</v>
      </c>
      <c r="K12" s="9">
        <v>0.016377314814814813</v>
      </c>
      <c r="L12" s="9">
        <v>0.005729166666666667</v>
      </c>
      <c r="M12" s="9">
        <v>0.010648148148148146</v>
      </c>
    </row>
    <row r="13" spans="1:13" ht="15" customHeight="1">
      <c r="A13" s="78">
        <v>562</v>
      </c>
      <c r="B13" s="78" t="str">
        <f>IF(A13="","",VLOOKUP(A13,Entrants!$B$4:$D$102,3))</f>
        <v>HT</v>
      </c>
      <c r="C13" s="78">
        <v>9</v>
      </c>
      <c r="D13" s="77" t="str">
        <f>IF(A13="","",VLOOKUP(A13,Entrants!$B$4:$D$102,2))</f>
        <v>Martin Gaughan</v>
      </c>
      <c r="E13" s="81">
        <v>0.0166087962962963</v>
      </c>
      <c r="F13" s="81">
        <f>IF(A13="","",VLOOKUP(A13,Entrants!$B$4:$I$102,8))</f>
        <v>0.006423611111111112</v>
      </c>
      <c r="G13" s="81">
        <f t="shared" si="0"/>
        <v>0.010185185185185186</v>
      </c>
      <c r="H13" s="10"/>
      <c r="I13" s="8">
        <v>9</v>
      </c>
      <c r="J13" s="83" t="s">
        <v>99</v>
      </c>
      <c r="K13" s="9">
        <v>0.016793981481481483</v>
      </c>
      <c r="L13" s="9">
        <v>0.006076388888888889</v>
      </c>
      <c r="M13" s="9">
        <v>0.010717592592592595</v>
      </c>
    </row>
    <row r="14" spans="1:13" ht="15" customHeight="1">
      <c r="A14" s="78">
        <v>508</v>
      </c>
      <c r="B14" s="78" t="str">
        <f>IF(A14="","",VLOOKUP(A14,Entrants!$B$4:$D$102,3))</f>
        <v>YO</v>
      </c>
      <c r="C14" s="78">
        <v>10</v>
      </c>
      <c r="D14" s="77" t="str">
        <f>IF(A14="","",VLOOKUP(A14,Entrants!$B$4:$D$102,2))</f>
        <v>James Young</v>
      </c>
      <c r="E14" s="81">
        <v>0.016620370370370372</v>
      </c>
      <c r="F14" s="81">
        <f>IF(A14="","",VLOOKUP(A14,Entrants!$B$4:$I$102,8))</f>
        <v>0.004861111111111111</v>
      </c>
      <c r="G14" s="81">
        <f t="shared" si="0"/>
        <v>0.011759259259259261</v>
      </c>
      <c r="H14" s="10"/>
      <c r="I14" s="8">
        <v>10</v>
      </c>
      <c r="J14" s="10" t="s">
        <v>63</v>
      </c>
      <c r="K14" s="9">
        <v>0.017384259259259262</v>
      </c>
      <c r="L14" s="9">
        <v>0.006597222222222222</v>
      </c>
      <c r="M14" s="9">
        <v>0.01078703703703704</v>
      </c>
    </row>
    <row r="15" spans="1:13" ht="15" customHeight="1">
      <c r="A15" s="78">
        <v>526</v>
      </c>
      <c r="B15" s="78" t="str">
        <f>IF(A15="","",VLOOKUP(A15,Entrants!$B$4:$D$102,3))</f>
        <v>AA</v>
      </c>
      <c r="C15" s="78">
        <v>11</v>
      </c>
      <c r="D15" s="77" t="str">
        <f>IF(A15="","",VLOOKUP(A15,Entrants!$B$4:$D$102,2))</f>
        <v>Michael Scott</v>
      </c>
      <c r="E15" s="81">
        <v>0.016631944444444446</v>
      </c>
      <c r="F15" s="81">
        <f>IF(A15="","",VLOOKUP(A15,Entrants!$B$4:$I$102,8))</f>
        <v>0.005729166666666667</v>
      </c>
      <c r="G15" s="81">
        <f t="shared" si="0"/>
        <v>0.010902777777777779</v>
      </c>
      <c r="H15" s="10"/>
      <c r="I15" s="8">
        <v>11</v>
      </c>
      <c r="J15" s="83" t="s">
        <v>77</v>
      </c>
      <c r="K15" s="9">
        <v>0.016631944444444446</v>
      </c>
      <c r="L15" s="9">
        <v>0.005729166666666667</v>
      </c>
      <c r="M15" s="9">
        <v>0.010902777777777779</v>
      </c>
    </row>
    <row r="16" spans="1:13" ht="15" customHeight="1">
      <c r="A16" s="78">
        <v>522</v>
      </c>
      <c r="B16" s="78" t="str">
        <f>IF(A16="","",VLOOKUP(A16,Entrants!$B$4:$D$102,3))</f>
        <v>AA</v>
      </c>
      <c r="C16" s="78">
        <v>12</v>
      </c>
      <c r="D16" s="77" t="str">
        <f>IF(A16="","",VLOOKUP(A16,Entrants!$B$4:$D$102,2))</f>
        <v>Calum Storey</v>
      </c>
      <c r="E16" s="81">
        <v>0.016655092592592593</v>
      </c>
      <c r="F16" s="81">
        <f>IF(A16="","",VLOOKUP(A16,Entrants!$B$4:$I$102,8))</f>
        <v>0.004340277777777778</v>
      </c>
      <c r="G16" s="81">
        <f t="shared" si="0"/>
        <v>0.012314814814814815</v>
      </c>
      <c r="H16" s="10"/>
      <c r="I16" s="8">
        <v>12</v>
      </c>
      <c r="J16" s="83" t="s">
        <v>56</v>
      </c>
      <c r="K16" s="9">
        <v>0.017280092592592593</v>
      </c>
      <c r="L16" s="9">
        <v>0.0062499999999999995</v>
      </c>
      <c r="M16" s="9">
        <v>0.011030092592592595</v>
      </c>
    </row>
    <row r="17" spans="1:13" ht="15" customHeight="1">
      <c r="A17" s="78">
        <v>543</v>
      </c>
      <c r="B17" s="78" t="str">
        <f>IF(A17="","",VLOOKUP(A17,Entrants!$B$4:$D$102,3))</f>
        <v>TB</v>
      </c>
      <c r="C17" s="78">
        <v>13</v>
      </c>
      <c r="D17" s="77" t="str">
        <f>IF(A17="","",VLOOKUP(A17,Entrants!$B$4:$D$102,2))</f>
        <v>Susanne Hunter</v>
      </c>
      <c r="E17" s="81">
        <v>0.016666666666666666</v>
      </c>
      <c r="F17" s="81">
        <f>IF(A17="","",VLOOKUP(A17,Entrants!$B$4:$I$102,8))</f>
        <v>0.0046875</v>
      </c>
      <c r="G17" s="81">
        <f t="shared" si="0"/>
        <v>0.011979166666666666</v>
      </c>
      <c r="H17" s="10"/>
      <c r="I17" s="8">
        <v>13</v>
      </c>
      <c r="J17" s="83" t="s">
        <v>49</v>
      </c>
      <c r="K17" s="9">
        <v>0.01695601851851852</v>
      </c>
      <c r="L17" s="9">
        <v>0.005902777777777778</v>
      </c>
      <c r="M17" s="9">
        <v>0.011053240740740742</v>
      </c>
    </row>
    <row r="18" spans="1:13" ht="15" customHeight="1">
      <c r="A18" s="78">
        <v>510</v>
      </c>
      <c r="B18" s="78" t="str">
        <f>IF(A18="","",VLOOKUP(A18,Entrants!$B$4:$D$102,3))</f>
        <v>SS</v>
      </c>
      <c r="C18" s="78">
        <v>14</v>
      </c>
      <c r="D18" s="77" t="str">
        <f>IF(A18="","",VLOOKUP(A18,Entrants!$B$4:$D$102,2))</f>
        <v>Scott Povey</v>
      </c>
      <c r="E18" s="81">
        <v>0.016666666666666666</v>
      </c>
      <c r="F18" s="81">
        <f>IF(A18="","",VLOOKUP(A18,Entrants!$B$4:$I$102,8))</f>
        <v>0.006423611111111112</v>
      </c>
      <c r="G18" s="81">
        <f t="shared" si="0"/>
        <v>0.010243055555555554</v>
      </c>
      <c r="H18" s="10"/>
      <c r="I18" s="8">
        <v>14</v>
      </c>
      <c r="J18" s="83" t="s">
        <v>52</v>
      </c>
      <c r="K18" s="9">
        <v>0.016875</v>
      </c>
      <c r="L18" s="9">
        <v>0.005555555555555556</v>
      </c>
      <c r="M18" s="9">
        <v>0.011319444444444444</v>
      </c>
    </row>
    <row r="19" spans="1:13" ht="15" customHeight="1">
      <c r="A19" s="78">
        <v>571</v>
      </c>
      <c r="B19" s="78" t="str">
        <f>IF(A19="","",VLOOKUP(A19,Entrants!$B$4:$D$102,3))</f>
        <v>MM</v>
      </c>
      <c r="C19" s="78">
        <v>15</v>
      </c>
      <c r="D19" s="77" t="str">
        <f>IF(A19="","",VLOOKUP(A19,Entrants!$B$4:$D$102,2))</f>
        <v>Terry Mcabe</v>
      </c>
      <c r="E19" s="81">
        <v>0.016689814814814817</v>
      </c>
      <c r="F19" s="81">
        <f>IF(A19="","",VLOOKUP(A19,Entrants!$B$4:$I$102,8))</f>
        <v>0.004861111111111111</v>
      </c>
      <c r="G19" s="81">
        <f t="shared" si="0"/>
        <v>0.011828703703703706</v>
      </c>
      <c r="H19" s="10"/>
      <c r="I19" s="8">
        <v>15</v>
      </c>
      <c r="J19" s="83" t="s">
        <v>105</v>
      </c>
      <c r="K19" s="9">
        <v>0.016354166666666666</v>
      </c>
      <c r="L19" s="9">
        <v>0.0050347222222222225</v>
      </c>
      <c r="M19" s="9">
        <v>0.011319444444444444</v>
      </c>
    </row>
    <row r="20" spans="1:13" ht="15" customHeight="1">
      <c r="A20" s="78">
        <v>561</v>
      </c>
      <c r="B20" s="78" t="str">
        <f>IF(A20="","",VLOOKUP(A20,Entrants!$B$4:$D$102,3))</f>
        <v>HT</v>
      </c>
      <c r="C20" s="78">
        <v>16</v>
      </c>
      <c r="D20" s="77" t="str">
        <f>IF(A20="","",VLOOKUP(A20,Entrants!$B$4:$D$102,2))</f>
        <v>Peter Holmback</v>
      </c>
      <c r="E20" s="81">
        <v>0.016701388888888887</v>
      </c>
      <c r="F20" s="81">
        <f>IF(A20="","",VLOOKUP(A20,Entrants!$B$4:$I$102,8))</f>
        <v>0.006076388888888889</v>
      </c>
      <c r="G20" s="81">
        <f t="shared" si="0"/>
        <v>0.010624999999999999</v>
      </c>
      <c r="H20" s="10"/>
      <c r="I20" s="8">
        <v>16</v>
      </c>
      <c r="J20" s="10" t="s">
        <v>86</v>
      </c>
      <c r="K20" s="9">
        <v>0.01752314814814815</v>
      </c>
      <c r="L20" s="9">
        <v>0.006076388888888889</v>
      </c>
      <c r="M20" s="9">
        <v>0.01144675925925926</v>
      </c>
    </row>
    <row r="21" spans="1:13" ht="15" customHeight="1">
      <c r="A21" s="78">
        <v>505</v>
      </c>
      <c r="B21" s="78" t="str">
        <f>IF(A21="","",VLOOKUP(A21,Entrants!$B$4:$D$102,3))</f>
        <v>YO</v>
      </c>
      <c r="C21" s="78">
        <v>17</v>
      </c>
      <c r="D21" s="77" t="str">
        <f>IF(A21="","",VLOOKUP(A21,Entrants!$B$4:$D$102,2))</f>
        <v>Helen Morris</v>
      </c>
      <c r="E21" s="81">
        <v>0.016724537037037034</v>
      </c>
      <c r="F21" s="81">
        <f>IF(A21="","",VLOOKUP(A21,Entrants!$B$4:$I$102,8))</f>
        <v>0.004861111111111111</v>
      </c>
      <c r="G21" s="81">
        <f t="shared" si="0"/>
        <v>0.011863425925925923</v>
      </c>
      <c r="H21" s="10"/>
      <c r="I21" s="8">
        <v>17</v>
      </c>
      <c r="J21" s="83" t="s">
        <v>115</v>
      </c>
      <c r="K21" s="9">
        <v>0.016886574074074075</v>
      </c>
      <c r="L21" s="9">
        <v>0.005381944444444445</v>
      </c>
      <c r="M21" s="9">
        <v>0.011504629629629629</v>
      </c>
    </row>
    <row r="22" spans="1:13" ht="15" customHeight="1">
      <c r="A22" s="78">
        <v>545</v>
      </c>
      <c r="B22" s="78" t="str">
        <f>IF(A22="","",VLOOKUP(A22,Entrants!$B$4:$D$102,3))</f>
        <v>TB</v>
      </c>
      <c r="C22" s="78">
        <v>18</v>
      </c>
      <c r="D22" s="77" t="str">
        <f>IF(A22="","",VLOOKUP(A22,Entrants!$B$4:$D$102,2))</f>
        <v>Jake Jansen</v>
      </c>
      <c r="E22" s="81">
        <v>0.016724537037037034</v>
      </c>
      <c r="F22" s="81">
        <f>IF(A22="","",VLOOKUP(A22,Entrants!$B$4:$I$102,8))</f>
        <v>0.006944444444444444</v>
      </c>
      <c r="G22" s="81">
        <f t="shared" si="0"/>
        <v>0.00978009259259259</v>
      </c>
      <c r="H22" s="10"/>
      <c r="I22" s="8">
        <v>18</v>
      </c>
      <c r="J22" s="10" t="s">
        <v>62</v>
      </c>
      <c r="K22" s="9">
        <v>0.017800925925925925</v>
      </c>
      <c r="L22" s="9">
        <v>0.0062499999999999995</v>
      </c>
      <c r="M22" s="9">
        <v>0.011550925925925926</v>
      </c>
    </row>
    <row r="23" spans="1:13" ht="15" customHeight="1">
      <c r="A23" s="78">
        <v>567</v>
      </c>
      <c r="B23" s="78" t="str">
        <f>IF(A23="","",VLOOKUP(A23,Entrants!$B$4:$D$102,3))</f>
        <v>RD</v>
      </c>
      <c r="C23" s="78">
        <v>19</v>
      </c>
      <c r="D23" s="77" t="str">
        <f>IF(A23="","",VLOOKUP(A23,Entrants!$B$4:$D$102,2))</f>
        <v>Sam Dodd</v>
      </c>
      <c r="E23" s="81">
        <v>0.01673611111111111</v>
      </c>
      <c r="F23" s="81">
        <f>IF(A23="","",VLOOKUP(A23,Entrants!$B$4:$I$102,8))</f>
        <v>0.006944444444444444</v>
      </c>
      <c r="G23" s="81">
        <f t="shared" si="0"/>
        <v>0.009791666666666667</v>
      </c>
      <c r="H23" s="10"/>
      <c r="I23" s="8">
        <v>19</v>
      </c>
      <c r="J23" s="83" t="s">
        <v>96</v>
      </c>
      <c r="K23" s="9">
        <v>0.01712962962962963</v>
      </c>
      <c r="L23" s="9">
        <v>0.005555555555555556</v>
      </c>
      <c r="M23" s="9">
        <v>0.011574074074074073</v>
      </c>
    </row>
    <row r="24" spans="1:13" ht="15" customHeight="1">
      <c r="A24" s="78">
        <v>504</v>
      </c>
      <c r="B24" s="78" t="str">
        <f>IF(A24="","",VLOOKUP(A24,Entrants!$B$4:$D$102,3))</f>
        <v>YO</v>
      </c>
      <c r="C24" s="78">
        <v>20</v>
      </c>
      <c r="D24" s="77" t="str">
        <f>IF(A24="","",VLOOKUP(A24,Entrants!$B$4:$D$102,2))</f>
        <v>Ralph Dickinson</v>
      </c>
      <c r="E24" s="81">
        <v>0.016747685185185185</v>
      </c>
      <c r="F24" s="81">
        <f>IF(A24="","",VLOOKUP(A24,Entrants!$B$4:$I$102,8))</f>
        <v>0.0046875</v>
      </c>
      <c r="G24" s="81">
        <f t="shared" si="0"/>
        <v>0.012060185185185184</v>
      </c>
      <c r="H24" s="10"/>
      <c r="I24" s="8">
        <v>20</v>
      </c>
      <c r="J24" s="83" t="s">
        <v>48</v>
      </c>
      <c r="K24" s="9">
        <v>0.016979166666666667</v>
      </c>
      <c r="L24" s="9">
        <v>0.005381944444444445</v>
      </c>
      <c r="M24" s="9">
        <v>0.01159722222222222</v>
      </c>
    </row>
    <row r="25" spans="1:13" ht="15" customHeight="1">
      <c r="A25" s="78">
        <v>549</v>
      </c>
      <c r="B25" s="78" t="str">
        <f>IF(A25="","",VLOOKUP(A25,Entrants!$B$4:$D$102,3))</f>
        <v>CC</v>
      </c>
      <c r="C25" s="78">
        <v>21</v>
      </c>
      <c r="D25" s="77" t="str">
        <f>IF(A25="","",VLOOKUP(A25,Entrants!$B$4:$D$102,2))</f>
        <v>Dawn Palmer</v>
      </c>
      <c r="E25" s="81">
        <v>0.01675925925925926</v>
      </c>
      <c r="F25" s="81">
        <f>IF(A25="","",VLOOKUP(A25,Entrants!$B$4:$I$102,8))</f>
        <v>0.004513888888888889</v>
      </c>
      <c r="G25" s="81">
        <f t="shared" si="0"/>
        <v>0.012245370370370368</v>
      </c>
      <c r="H25" s="10"/>
      <c r="I25" s="8">
        <v>21</v>
      </c>
      <c r="J25" s="10" t="s">
        <v>98</v>
      </c>
      <c r="K25" s="9">
        <v>0.017870370370370373</v>
      </c>
      <c r="L25" s="9">
        <v>0.0062499999999999995</v>
      </c>
      <c r="M25" s="9">
        <v>0.011620370370370375</v>
      </c>
    </row>
    <row r="26" spans="1:13" ht="15" customHeight="1">
      <c r="A26" s="78">
        <v>538</v>
      </c>
      <c r="B26" s="78" t="str">
        <f>IF(A26="","",VLOOKUP(A26,Entrants!$B$4:$D$102,3))</f>
        <v>BB</v>
      </c>
      <c r="C26" s="78">
        <v>22</v>
      </c>
      <c r="D26" s="77" t="str">
        <f>IF(A26="","",VLOOKUP(A26,Entrants!$B$4:$D$102,2))</f>
        <v>Dale Smith</v>
      </c>
      <c r="E26" s="81">
        <v>0.016793981481481483</v>
      </c>
      <c r="F26" s="81">
        <f>IF(A26="","",VLOOKUP(A26,Entrants!$B$4:$I$102,8))</f>
        <v>0.006076388888888889</v>
      </c>
      <c r="G26" s="81">
        <f t="shared" si="0"/>
        <v>0.010717592592592595</v>
      </c>
      <c r="H26" s="10"/>
      <c r="I26" s="8">
        <v>22</v>
      </c>
      <c r="J26" s="83" t="s">
        <v>78</v>
      </c>
      <c r="K26" s="9">
        <v>0.01685185185185185</v>
      </c>
      <c r="L26" s="9">
        <v>0.005208333333333333</v>
      </c>
      <c r="M26" s="9">
        <v>0.011643518518518518</v>
      </c>
    </row>
    <row r="27" spans="1:13" ht="15" customHeight="1">
      <c r="A27" s="78">
        <v>528</v>
      </c>
      <c r="B27" s="78" t="str">
        <f>IF(A27="","",VLOOKUP(A27,Entrants!$B$4:$D$102,3))</f>
        <v>RR</v>
      </c>
      <c r="C27" s="78">
        <v>23</v>
      </c>
      <c r="D27" s="77" t="str">
        <f>IF(A27="","",VLOOKUP(A27,Entrants!$B$4:$D$102,2))</f>
        <v>Davina Lonsdale</v>
      </c>
      <c r="E27" s="81">
        <v>0.016805555555555556</v>
      </c>
      <c r="F27" s="81">
        <f>IF(A27="","",VLOOKUP(A27,Entrants!$B$4:$I$102,8))</f>
        <v>0.0031249999999999997</v>
      </c>
      <c r="G27" s="81">
        <f t="shared" si="0"/>
        <v>0.013680555555555557</v>
      </c>
      <c r="H27" s="10"/>
      <c r="I27" s="8">
        <v>23</v>
      </c>
      <c r="J27" s="83" t="s">
        <v>71</v>
      </c>
      <c r="K27" s="9">
        <v>0.01724537037037037</v>
      </c>
      <c r="L27" s="9">
        <v>0.005555555555555556</v>
      </c>
      <c r="M27" s="9">
        <v>0.011689814814814813</v>
      </c>
    </row>
    <row r="28" spans="1:13" ht="15" customHeight="1">
      <c r="A28" s="78">
        <v>553</v>
      </c>
      <c r="B28" s="78" t="str">
        <f>IF(A28="","",VLOOKUP(A28,Entrants!$B$4:$D$102,3))</f>
        <v>MR</v>
      </c>
      <c r="C28" s="78">
        <v>24</v>
      </c>
      <c r="D28" s="77" t="str">
        <f>IF(A28="","",VLOOKUP(A28,Entrants!$B$4:$D$102,2))</f>
        <v>Robbie Barkley</v>
      </c>
      <c r="E28" s="81">
        <v>0.016828703703703703</v>
      </c>
      <c r="F28" s="81">
        <f>IF(A28="","",VLOOKUP(A28,Entrants!$B$4:$I$102,8))</f>
        <v>0.007465277777777778</v>
      </c>
      <c r="G28" s="81">
        <f t="shared" si="0"/>
        <v>0.009363425925925924</v>
      </c>
      <c r="H28" s="10"/>
      <c r="I28" s="8">
        <v>24</v>
      </c>
      <c r="J28" s="83" t="s">
        <v>58</v>
      </c>
      <c r="K28" s="9">
        <v>0.017083333333333336</v>
      </c>
      <c r="L28" s="9">
        <v>0.005381944444444445</v>
      </c>
      <c r="M28" s="9">
        <v>0.01170138888888889</v>
      </c>
    </row>
    <row r="29" spans="1:13" ht="15" customHeight="1">
      <c r="A29" s="78">
        <v>524</v>
      </c>
      <c r="B29" s="78" t="str">
        <f>IF(A29="","",VLOOKUP(A29,Entrants!$B$4:$D$102,3))</f>
        <v>AA</v>
      </c>
      <c r="C29" s="78">
        <v>25</v>
      </c>
      <c r="D29" s="77" t="str">
        <f>IF(A29="","",VLOOKUP(A29,Entrants!$B$4:$D$102,2))</f>
        <v>Mark Nicholson</v>
      </c>
      <c r="E29" s="81">
        <v>0.01685185185185185</v>
      </c>
      <c r="F29" s="81">
        <f>IF(A29="","",VLOOKUP(A29,Entrants!$B$4:$I$102,8))</f>
        <v>0.005208333333333333</v>
      </c>
      <c r="G29" s="81">
        <f t="shared" si="0"/>
        <v>0.011643518518518518</v>
      </c>
      <c r="H29" s="10"/>
      <c r="I29" s="8">
        <v>25</v>
      </c>
      <c r="J29" s="83" t="s">
        <v>51</v>
      </c>
      <c r="K29" s="9">
        <v>0.01693287037037037</v>
      </c>
      <c r="L29" s="9">
        <v>0.005208333333333333</v>
      </c>
      <c r="M29" s="9">
        <v>0.011724537037037037</v>
      </c>
    </row>
    <row r="30" spans="1:13" ht="15" customHeight="1">
      <c r="A30" s="78">
        <v>536</v>
      </c>
      <c r="B30" s="78" t="str">
        <f>IF(A30="","",VLOOKUP(A30,Entrants!$B$4:$D$102,3))</f>
        <v>BB</v>
      </c>
      <c r="C30" s="78">
        <v>26</v>
      </c>
      <c r="D30" s="77" t="str">
        <f>IF(A30="","",VLOOKUP(A30,Entrants!$B$4:$D$102,2))</f>
        <v>Dave Roberts</v>
      </c>
      <c r="E30" s="81">
        <v>0.016875</v>
      </c>
      <c r="F30" s="81">
        <f>IF(A30="","",VLOOKUP(A30,Entrants!$B$4:$I$102,8))</f>
        <v>0.005555555555555556</v>
      </c>
      <c r="G30" s="81">
        <f t="shared" si="0"/>
        <v>0.011319444444444444</v>
      </c>
      <c r="H30" s="10"/>
      <c r="I30" s="8">
        <v>26</v>
      </c>
      <c r="J30" s="83" t="s">
        <v>76</v>
      </c>
      <c r="K30" s="9">
        <v>0.017291666666666667</v>
      </c>
      <c r="L30" s="9">
        <v>0.005555555555555556</v>
      </c>
      <c r="M30" s="9">
        <v>0.01173611111111111</v>
      </c>
    </row>
    <row r="31" spans="1:13" ht="15" customHeight="1">
      <c r="A31" s="78">
        <v>515</v>
      </c>
      <c r="B31" s="78" t="str">
        <f>IF(A31="","",VLOOKUP(A31,Entrants!$B$4:$D$102,3))</f>
        <v>SS</v>
      </c>
      <c r="C31" s="78">
        <v>27</v>
      </c>
      <c r="D31" s="77" t="str">
        <f>IF(A31="","",VLOOKUP(A31,Entrants!$B$4:$D$102,2))</f>
        <v>Joseph Dungworth</v>
      </c>
      <c r="E31" s="81">
        <v>0.016886574074074075</v>
      </c>
      <c r="F31" s="81">
        <f>IF(A31="","",VLOOKUP(A31,Entrants!$B$4:$I$102,8))</f>
        <v>0.005381944444444445</v>
      </c>
      <c r="G31" s="81">
        <f t="shared" si="0"/>
        <v>0.011504629629629629</v>
      </c>
      <c r="H31" s="10"/>
      <c r="I31" s="8">
        <v>27</v>
      </c>
      <c r="J31" s="83" t="s">
        <v>41</v>
      </c>
      <c r="K31" s="9">
        <v>0.016620370370370372</v>
      </c>
      <c r="L31" s="9">
        <v>0.004861111111111111</v>
      </c>
      <c r="M31" s="9">
        <v>0.011759259259259261</v>
      </c>
    </row>
    <row r="32" spans="1:13" ht="15" customHeight="1">
      <c r="A32" s="78">
        <v>507</v>
      </c>
      <c r="B32" s="78" t="str">
        <f>IF(A32="","",VLOOKUP(A32,Entrants!$B$4:$D$102,3))</f>
        <v>YO</v>
      </c>
      <c r="C32" s="78">
        <v>28</v>
      </c>
      <c r="D32" s="77" t="str">
        <f>IF(A32="","",VLOOKUP(A32,Entrants!$B$4:$D$102,2))</f>
        <v>Cath Young</v>
      </c>
      <c r="E32" s="81">
        <v>0.016909722222222225</v>
      </c>
      <c r="F32" s="81">
        <f>IF(A32="","",VLOOKUP(A32,Entrants!$B$4:$I$102,8))</f>
        <v>0.004513888888888889</v>
      </c>
      <c r="G32" s="81">
        <f t="shared" si="0"/>
        <v>0.012395833333333335</v>
      </c>
      <c r="H32" s="10"/>
      <c r="I32" s="8">
        <v>28</v>
      </c>
      <c r="J32" s="83" t="s">
        <v>95</v>
      </c>
      <c r="K32" s="9">
        <v>0.01628472222222222</v>
      </c>
      <c r="L32" s="9">
        <v>0.004513888888888889</v>
      </c>
      <c r="M32" s="9">
        <v>0.011770833333333331</v>
      </c>
    </row>
    <row r="33" spans="1:13" ht="15" customHeight="1">
      <c r="A33" s="78">
        <v>520</v>
      </c>
      <c r="B33" s="78" t="str">
        <f>IF(A33="","",VLOOKUP(A33,Entrants!$B$4:$D$102,3))</f>
        <v>CG</v>
      </c>
      <c r="C33" s="78">
        <v>29</v>
      </c>
      <c r="D33" s="77" t="str">
        <f>IF(A33="","",VLOOKUP(A33,Entrants!$B$4:$D$102,2))</f>
        <v>Lois Kankowski</v>
      </c>
      <c r="E33" s="81">
        <v>0.016909722222222225</v>
      </c>
      <c r="F33" s="81">
        <f>IF(A33="","",VLOOKUP(A33,Entrants!$B$4:$I$102,8))</f>
        <v>0.0038194444444444443</v>
      </c>
      <c r="G33" s="81">
        <f t="shared" si="0"/>
        <v>0.01309027777777778</v>
      </c>
      <c r="H33" s="10"/>
      <c r="I33" s="8">
        <v>29</v>
      </c>
      <c r="J33" s="83" t="s">
        <v>128</v>
      </c>
      <c r="K33" s="9">
        <v>0.016689814814814817</v>
      </c>
      <c r="L33" s="9">
        <v>0.004861111111111111</v>
      </c>
      <c r="M33" s="9">
        <v>0.011828703703703706</v>
      </c>
    </row>
    <row r="34" spans="1:13" ht="15" customHeight="1">
      <c r="A34" s="78">
        <v>577</v>
      </c>
      <c r="B34" s="78" t="str">
        <f>IF(A34="","",VLOOKUP(A34,Entrants!$B$4:$D$102,3))</f>
        <v>BL</v>
      </c>
      <c r="C34" s="78">
        <v>30</v>
      </c>
      <c r="D34" s="77" t="str">
        <f>IF(A34="","",VLOOKUP(A34,Entrants!$B$4:$D$102,2))</f>
        <v>Dave Cox</v>
      </c>
      <c r="E34" s="81">
        <v>0.01693287037037037</v>
      </c>
      <c r="F34" s="81">
        <f>IF(A34="","",VLOOKUP(A34,Entrants!$B$4:$I$102,8))</f>
        <v>0.005208333333333333</v>
      </c>
      <c r="G34" s="81">
        <f t="shared" si="0"/>
        <v>0.011724537037037037</v>
      </c>
      <c r="H34" s="10"/>
      <c r="I34" s="8">
        <v>30</v>
      </c>
      <c r="J34" s="83" t="s">
        <v>43</v>
      </c>
      <c r="K34" s="9">
        <v>0.016724537037037034</v>
      </c>
      <c r="L34" s="9">
        <v>0.004861111111111111</v>
      </c>
      <c r="M34" s="9">
        <v>0.011863425925925923</v>
      </c>
    </row>
    <row r="35" spans="1:13" ht="15" customHeight="1">
      <c r="A35" s="78">
        <v>532</v>
      </c>
      <c r="B35" s="78" t="str">
        <f>IF(A35="","",VLOOKUP(A35,Entrants!$B$4:$D$102,3))</f>
        <v>RR</v>
      </c>
      <c r="C35" s="78">
        <v>31</v>
      </c>
      <c r="D35" s="77" t="str">
        <f>IF(A35="","",VLOOKUP(A35,Entrants!$B$4:$D$102,2))</f>
        <v>Steve Gillespie</v>
      </c>
      <c r="E35" s="81">
        <v>0.01695601851851852</v>
      </c>
      <c r="F35" s="81">
        <f>IF(A35="","",VLOOKUP(A35,Entrants!$B$4:$I$102,8))</f>
        <v>0.005902777777777778</v>
      </c>
      <c r="G35" s="81">
        <f t="shared" si="0"/>
        <v>0.011053240740740742</v>
      </c>
      <c r="H35" s="10"/>
      <c r="I35" s="8">
        <v>31</v>
      </c>
      <c r="J35" s="83" t="s">
        <v>65</v>
      </c>
      <c r="K35" s="9">
        <v>0.016574074074074074</v>
      </c>
      <c r="L35" s="9">
        <v>0.0046875</v>
      </c>
      <c r="M35" s="9">
        <v>0.011886574074074074</v>
      </c>
    </row>
    <row r="36" spans="1:13" ht="15" customHeight="1">
      <c r="A36" s="78">
        <v>539</v>
      </c>
      <c r="B36" s="78" t="str">
        <f>IF(A36="","",VLOOKUP(A36,Entrants!$B$4:$D$102,3))</f>
        <v>BB</v>
      </c>
      <c r="C36" s="78">
        <v>32</v>
      </c>
      <c r="D36" s="77" t="str">
        <f>IF(A36="","",VLOOKUP(A36,Entrants!$B$4:$D$102,2))</f>
        <v>Steve Walker</v>
      </c>
      <c r="E36" s="81">
        <v>0.016979166666666667</v>
      </c>
      <c r="F36" s="81">
        <f>IF(A36="","",VLOOKUP(A36,Entrants!$B$4:$I$102,8))</f>
        <v>0.005381944444444445</v>
      </c>
      <c r="G36" s="81">
        <f t="shared" si="0"/>
        <v>0.01159722222222222</v>
      </c>
      <c r="H36" s="10"/>
      <c r="I36" s="8">
        <v>32</v>
      </c>
      <c r="J36" s="83" t="s">
        <v>80</v>
      </c>
      <c r="K36" s="9">
        <v>0.017152777777777777</v>
      </c>
      <c r="L36" s="9">
        <v>0.005208333333333333</v>
      </c>
      <c r="M36" s="9">
        <v>0.011944444444444445</v>
      </c>
    </row>
    <row r="37" spans="1:13" ht="15" customHeight="1">
      <c r="A37" s="78">
        <v>547</v>
      </c>
      <c r="B37" s="78" t="str">
        <f>IF(A37="","",VLOOKUP(A37,Entrants!$B$4:$D$102,3))</f>
        <v>CC</v>
      </c>
      <c r="C37" s="78">
        <v>33</v>
      </c>
      <c r="D37" s="77" t="str">
        <f>IF(A37="","",VLOOKUP(A37,Entrants!$B$4:$D$102,2))</f>
        <v>Tom Lemin</v>
      </c>
      <c r="E37" s="81">
        <v>0.017013888888888887</v>
      </c>
      <c r="F37" s="81">
        <f>IF(A37="","",VLOOKUP(A37,Entrants!$B$4:$I$102,8))</f>
        <v>0.003298611111111111</v>
      </c>
      <c r="G37" s="81">
        <f aca="true" t="shared" si="1" ref="G37:G68">IF(D37="","",E37-F37)</f>
        <v>0.013715277777777776</v>
      </c>
      <c r="H37" s="10"/>
      <c r="I37" s="8">
        <v>33</v>
      </c>
      <c r="J37" s="83" t="s">
        <v>127</v>
      </c>
      <c r="K37" s="9">
        <v>0.016666666666666666</v>
      </c>
      <c r="L37" s="9">
        <v>0.0046875</v>
      </c>
      <c r="M37" s="9">
        <v>0.011979166666666666</v>
      </c>
    </row>
    <row r="38" spans="1:13" ht="15" customHeight="1">
      <c r="A38" s="78">
        <v>519</v>
      </c>
      <c r="B38" s="78" t="str">
        <f>IF(A38="","",VLOOKUP(A38,Entrants!$B$4:$D$102,3))</f>
        <v>CG</v>
      </c>
      <c r="C38" s="78">
        <v>34</v>
      </c>
      <c r="D38" s="77" t="str">
        <f>IF(A38="","",VLOOKUP(A38,Entrants!$B$4:$D$102,2))</f>
        <v>Dave Swalwell</v>
      </c>
      <c r="E38" s="81">
        <v>0.01702546296296296</v>
      </c>
      <c r="F38" s="81">
        <f>IF(A38="","",VLOOKUP(A38,Entrants!$B$4:$I$102,8))</f>
        <v>0.004861111111111111</v>
      </c>
      <c r="G38" s="81">
        <f t="shared" si="1"/>
        <v>0.01216435185185185</v>
      </c>
      <c r="H38" s="10"/>
      <c r="I38" s="8">
        <v>34</v>
      </c>
      <c r="J38" s="83" t="s">
        <v>116</v>
      </c>
      <c r="K38" s="9">
        <v>0.017037037037037038</v>
      </c>
      <c r="L38" s="9">
        <v>0.0050347222222222225</v>
      </c>
      <c r="M38" s="9">
        <v>0.012002314814814816</v>
      </c>
    </row>
    <row r="39" spans="1:13" ht="15" customHeight="1">
      <c r="A39" s="78">
        <v>517</v>
      </c>
      <c r="B39" s="78" t="str">
        <f>IF(A39="","",VLOOKUP(A39,Entrants!$B$4:$D$102,3))</f>
        <v>CG</v>
      </c>
      <c r="C39" s="78">
        <v>35</v>
      </c>
      <c r="D39" s="77" t="str">
        <f>IF(A39="","",VLOOKUP(A39,Entrants!$B$4:$D$102,2))</f>
        <v>Joseph Woods</v>
      </c>
      <c r="E39" s="81">
        <v>0.017037037037037038</v>
      </c>
      <c r="F39" s="81">
        <f>IF(A39="","",VLOOKUP(A39,Entrants!$B$4:$I$102,8))</f>
        <v>0.0050347222222222225</v>
      </c>
      <c r="G39" s="81">
        <f t="shared" si="1"/>
        <v>0.012002314814814816</v>
      </c>
      <c r="H39" s="10"/>
      <c r="I39" s="8">
        <v>35</v>
      </c>
      <c r="J39" s="83" t="s">
        <v>45</v>
      </c>
      <c r="K39" s="9">
        <v>0.016747685185185185</v>
      </c>
      <c r="L39" s="9">
        <v>0.0046875</v>
      </c>
      <c r="M39" s="9">
        <v>0.012060185185185184</v>
      </c>
    </row>
    <row r="40" spans="1:13" ht="15" customHeight="1">
      <c r="A40" s="78">
        <v>564</v>
      </c>
      <c r="B40" s="78" t="str">
        <f>IF(A40="","",VLOOKUP(A40,Entrants!$B$4:$D$102,3))</f>
        <v>RD</v>
      </c>
      <c r="C40" s="78">
        <v>36</v>
      </c>
      <c r="D40" s="77" t="str">
        <f>IF(A40="","",VLOOKUP(A40,Entrants!$B$4:$D$102,2))</f>
        <v>John Mallon</v>
      </c>
      <c r="E40" s="81">
        <v>0.017083333333333336</v>
      </c>
      <c r="F40" s="81">
        <f>IF(A40="","",VLOOKUP(A40,Entrants!$B$4:$I$102,8))</f>
        <v>0.005381944444444445</v>
      </c>
      <c r="G40" s="81">
        <f t="shared" si="1"/>
        <v>0.01170138888888889</v>
      </c>
      <c r="H40" s="10"/>
      <c r="I40" s="8">
        <v>36</v>
      </c>
      <c r="J40" s="10" t="s">
        <v>55</v>
      </c>
      <c r="K40" s="9">
        <v>0.017511574074074072</v>
      </c>
      <c r="L40" s="9">
        <v>0.005381944444444445</v>
      </c>
      <c r="M40" s="9">
        <v>0.012129629629629626</v>
      </c>
    </row>
    <row r="41" spans="1:13" ht="15" customHeight="1">
      <c r="A41" s="78">
        <v>530</v>
      </c>
      <c r="B41" s="78" t="str">
        <f>IF(A41="","",VLOOKUP(A41,Entrants!$B$4:$D$102,3))</f>
        <v>RR</v>
      </c>
      <c r="C41" s="78">
        <v>37</v>
      </c>
      <c r="D41" s="77" t="str">
        <f>IF(A41="","",VLOOKUP(A41,Entrants!$B$4:$D$102,2))</f>
        <v>Ian Baxter</v>
      </c>
      <c r="E41" s="81">
        <v>0.01712962962962963</v>
      </c>
      <c r="F41" s="81">
        <f>IF(A41="","",VLOOKUP(A41,Entrants!$B$4:$I$102,8))</f>
        <v>0.005555555555555556</v>
      </c>
      <c r="G41" s="81">
        <f t="shared" si="1"/>
        <v>0.011574074074074073</v>
      </c>
      <c r="H41" s="10"/>
      <c r="I41" s="8">
        <v>37</v>
      </c>
      <c r="J41" s="83" t="s">
        <v>117</v>
      </c>
      <c r="K41" s="9">
        <v>0.01702546296296296</v>
      </c>
      <c r="L41" s="9">
        <v>0.004861111111111111</v>
      </c>
      <c r="M41" s="9">
        <v>0.01216435185185185</v>
      </c>
    </row>
    <row r="42" spans="1:13" ht="15" customHeight="1">
      <c r="A42" s="78">
        <v>558</v>
      </c>
      <c r="B42" s="78" t="str">
        <f>IF(A42="","",VLOOKUP(A42,Entrants!$B$4:$D$102,3))</f>
        <v>HT</v>
      </c>
      <c r="C42" s="78">
        <v>38</v>
      </c>
      <c r="D42" s="77" t="str">
        <f>IF(A42="","",VLOOKUP(A42,Entrants!$B$4:$D$102,2))</f>
        <v>Graeme Hare</v>
      </c>
      <c r="E42" s="81">
        <v>0.017152777777777777</v>
      </c>
      <c r="F42" s="81">
        <f>IF(A42="","",VLOOKUP(A42,Entrants!$B$4:$I$102,8))</f>
        <v>0.005208333333333333</v>
      </c>
      <c r="G42" s="81">
        <f t="shared" si="1"/>
        <v>0.011944444444444445</v>
      </c>
      <c r="H42" s="10"/>
      <c r="I42" s="8">
        <v>38</v>
      </c>
      <c r="J42" s="84" t="s">
        <v>50</v>
      </c>
      <c r="K42" s="9">
        <v>0.01778935185185185</v>
      </c>
      <c r="L42" s="9">
        <v>0.005555555555555556</v>
      </c>
      <c r="M42" s="9">
        <v>0.012233796296296295</v>
      </c>
    </row>
    <row r="43" spans="1:13" ht="15" customHeight="1">
      <c r="A43" s="78">
        <v>506</v>
      </c>
      <c r="B43" s="78" t="str">
        <f>IF(A43="","",VLOOKUP(A43,Entrants!$B$4:$D$102,3))</f>
        <v>YO</v>
      </c>
      <c r="C43" s="78">
        <v>39</v>
      </c>
      <c r="D43" s="77" t="str">
        <f>IF(A43="","",VLOOKUP(A43,Entrants!$B$4:$D$102,2))</f>
        <v>Joanne Straughan</v>
      </c>
      <c r="E43" s="81">
        <v>0.01716435185185185</v>
      </c>
      <c r="F43" s="81">
        <f>IF(A43="","",VLOOKUP(A43,Entrants!$B$4:$I$102,8))</f>
        <v>0.0019097222222222222</v>
      </c>
      <c r="G43" s="81">
        <f t="shared" si="1"/>
        <v>0.015254629629629628</v>
      </c>
      <c r="H43" s="10"/>
      <c r="I43" s="8">
        <v>39</v>
      </c>
      <c r="J43" s="83" t="s">
        <v>103</v>
      </c>
      <c r="K43" s="9">
        <v>0.01675925925925926</v>
      </c>
      <c r="L43" s="9">
        <v>0.004513888888888889</v>
      </c>
      <c r="M43" s="9">
        <v>0.012245370370370368</v>
      </c>
    </row>
    <row r="44" spans="1:13" ht="15" customHeight="1">
      <c r="A44" s="78">
        <v>541</v>
      </c>
      <c r="B44" s="78" t="str">
        <f>IF(A44="","",VLOOKUP(A44,Entrants!$B$4:$D$102,3))</f>
        <v>TB</v>
      </c>
      <c r="C44" s="78">
        <v>40</v>
      </c>
      <c r="D44" s="77" t="str">
        <f>IF(A44="","",VLOOKUP(A44,Entrants!$B$4:$D$102,2))</f>
        <v>Rachel Falloon</v>
      </c>
      <c r="E44" s="81">
        <v>0.017187499999999998</v>
      </c>
      <c r="F44" s="81">
        <f>IF(A44="","",VLOOKUP(A44,Entrants!$B$4:$I$102,8))</f>
        <v>0.003472222222222222</v>
      </c>
      <c r="G44" s="81">
        <f t="shared" si="1"/>
        <v>0.013715277777777776</v>
      </c>
      <c r="H44" s="10"/>
      <c r="I44" s="8">
        <v>40</v>
      </c>
      <c r="J44" s="83" t="s">
        <v>110</v>
      </c>
      <c r="K44" s="9">
        <v>0.016655092592592593</v>
      </c>
      <c r="L44" s="9">
        <v>0.004340277777777778</v>
      </c>
      <c r="M44" s="9">
        <v>0.012314814814814815</v>
      </c>
    </row>
    <row r="45" spans="1:13" ht="15" customHeight="1">
      <c r="A45" s="78">
        <v>542</v>
      </c>
      <c r="B45" s="78" t="str">
        <f>IF(A45="","",VLOOKUP(A45,Entrants!$B$4:$D$102,3))</f>
        <v>TB</v>
      </c>
      <c r="C45" s="78">
        <v>41</v>
      </c>
      <c r="D45" s="77" t="str">
        <f>IF(A45="","",VLOOKUP(A45,Entrants!$B$4:$D$102,2))</f>
        <v>Alison Lowes</v>
      </c>
      <c r="E45" s="81">
        <v>0.017233796296296296</v>
      </c>
      <c r="F45" s="81">
        <f>IF(A45="","",VLOOKUP(A45,Entrants!$B$4:$I$102,8))</f>
        <v>0.0024305555555555556</v>
      </c>
      <c r="G45" s="81">
        <f t="shared" si="1"/>
        <v>0.01480324074074074</v>
      </c>
      <c r="H45" s="10"/>
      <c r="I45" s="8">
        <v>41</v>
      </c>
      <c r="J45" s="83" t="s">
        <v>40</v>
      </c>
      <c r="K45" s="9">
        <v>0.016909722222222225</v>
      </c>
      <c r="L45" s="9">
        <v>0.004513888888888889</v>
      </c>
      <c r="M45" s="9">
        <v>0.012395833333333335</v>
      </c>
    </row>
    <row r="46" spans="1:13" ht="15" customHeight="1">
      <c r="A46" s="78">
        <v>529</v>
      </c>
      <c r="B46" s="78" t="str">
        <f>IF(A46="","",VLOOKUP(A46,Entrants!$B$4:$D$102,3))</f>
        <v>RR</v>
      </c>
      <c r="C46" s="78">
        <v>42</v>
      </c>
      <c r="D46" s="77" t="str">
        <f>IF(A46="","",VLOOKUP(A46,Entrants!$B$4:$D$102,2))</f>
        <v>Heather Christopher</v>
      </c>
      <c r="E46" s="81">
        <v>0.01724537037037037</v>
      </c>
      <c r="F46" s="81">
        <f>IF(A46="","",VLOOKUP(A46,Entrants!$B$4:$I$102,8))</f>
        <v>0.005555555555555556</v>
      </c>
      <c r="G46" s="81">
        <f t="shared" si="1"/>
        <v>0.011689814814814813</v>
      </c>
      <c r="H46" s="10"/>
      <c r="I46" s="8">
        <v>42</v>
      </c>
      <c r="J46" s="83" t="s">
        <v>104</v>
      </c>
      <c r="K46" s="9">
        <v>0.016342592592592593</v>
      </c>
      <c r="L46" s="9">
        <v>0.003472222222222222</v>
      </c>
      <c r="M46" s="9">
        <v>0.01287037037037037</v>
      </c>
    </row>
    <row r="47" spans="1:13" ht="15" customHeight="1">
      <c r="A47" s="78">
        <v>559</v>
      </c>
      <c r="B47" s="78" t="str">
        <f>IF(A47="","",VLOOKUP(A47,Entrants!$B$4:$D$102,3))</f>
        <v>HT</v>
      </c>
      <c r="C47" s="78">
        <v>43</v>
      </c>
      <c r="D47" s="77" t="str">
        <f>IF(A47="","",VLOOKUP(A47,Entrants!$B$4:$D$102,2))</f>
        <v>Heather Barrass</v>
      </c>
      <c r="E47" s="81">
        <v>0.01724537037037037</v>
      </c>
      <c r="F47" s="81">
        <f>IF(A47="","",VLOOKUP(A47,Entrants!$B$4:$I$102,8))</f>
        <v>0.003645833333333333</v>
      </c>
      <c r="G47" s="81">
        <f t="shared" si="1"/>
        <v>0.013599537037037037</v>
      </c>
      <c r="H47" s="10"/>
      <c r="I47" s="8">
        <v>43</v>
      </c>
      <c r="J47" s="10" t="s">
        <v>122</v>
      </c>
      <c r="K47" s="9">
        <v>0.017569444444444447</v>
      </c>
      <c r="L47" s="9">
        <v>0.0046875</v>
      </c>
      <c r="M47" s="9">
        <v>0.012881944444444446</v>
      </c>
    </row>
    <row r="48" spans="1:13" ht="15" customHeight="1">
      <c r="A48" s="78">
        <v>531</v>
      </c>
      <c r="B48" s="78" t="str">
        <f>IF(A48="","",VLOOKUP(A48,Entrants!$B$4:$D$102,3))</f>
        <v>RR</v>
      </c>
      <c r="C48" s="78">
        <v>44</v>
      </c>
      <c r="D48" s="77" t="str">
        <f>IF(A48="","",VLOOKUP(A48,Entrants!$B$4:$D$102,2))</f>
        <v>Richard Shillinglaw</v>
      </c>
      <c r="E48" s="81">
        <v>0.017256944444444446</v>
      </c>
      <c r="F48" s="81">
        <f>IF(A48="","",VLOOKUP(A48,Entrants!$B$4:$I$102,8))</f>
        <v>0.003645833333333333</v>
      </c>
      <c r="G48" s="81">
        <f t="shared" si="1"/>
        <v>0.013611111111111114</v>
      </c>
      <c r="H48" s="10"/>
      <c r="I48" s="8">
        <v>44</v>
      </c>
      <c r="J48" s="83" t="s">
        <v>108</v>
      </c>
      <c r="K48" s="9">
        <v>0.016435185185185188</v>
      </c>
      <c r="L48" s="9">
        <v>0.003472222222222222</v>
      </c>
      <c r="M48" s="9">
        <v>0.012962962962962966</v>
      </c>
    </row>
    <row r="49" spans="1:13" ht="15" customHeight="1">
      <c r="A49" s="78">
        <v>565</v>
      </c>
      <c r="B49" s="78" t="str">
        <f>IF(A49="","",VLOOKUP(A49,Entrants!$B$4:$D$102,3))</f>
        <v>RD</v>
      </c>
      <c r="C49" s="78">
        <v>45</v>
      </c>
      <c r="D49" s="77" t="str">
        <f>IF(A49="","",VLOOKUP(A49,Entrants!$B$4:$D$102,2))</f>
        <v>Rob Hall</v>
      </c>
      <c r="E49" s="81">
        <v>0.017280092592592593</v>
      </c>
      <c r="F49" s="81">
        <f>IF(A49="","",VLOOKUP(A49,Entrants!$B$4:$I$102,8))</f>
        <v>0.0062499999999999995</v>
      </c>
      <c r="G49" s="81">
        <f t="shared" si="1"/>
        <v>0.011030092592592595</v>
      </c>
      <c r="H49" s="10"/>
      <c r="I49" s="8">
        <v>45</v>
      </c>
      <c r="J49" s="83" t="s">
        <v>118</v>
      </c>
      <c r="K49" s="9">
        <v>0.016909722222222225</v>
      </c>
      <c r="L49" s="9">
        <v>0.0038194444444444443</v>
      </c>
      <c r="M49" s="9">
        <v>0.01309027777777778</v>
      </c>
    </row>
    <row r="50" spans="1:13" ht="15" customHeight="1">
      <c r="A50" s="78">
        <v>511</v>
      </c>
      <c r="B50" s="78" t="str">
        <f>IF(A50="","",VLOOKUP(A50,Entrants!$B$4:$D$102,3))</f>
        <v>SS</v>
      </c>
      <c r="C50" s="78">
        <v>46</v>
      </c>
      <c r="D50" s="77" t="str">
        <f>IF(A50="","",VLOOKUP(A50,Entrants!$B$4:$D$102,2))</f>
        <v>Scott Goodfellow</v>
      </c>
      <c r="E50" s="81">
        <v>0.017291666666666667</v>
      </c>
      <c r="F50" s="81">
        <f>IF(A50="","",VLOOKUP(A50,Entrants!$B$4:$I$102,8))</f>
        <v>0.005555555555555556</v>
      </c>
      <c r="G50" s="81">
        <f t="shared" si="1"/>
        <v>0.01173611111111111</v>
      </c>
      <c r="H50" s="10"/>
      <c r="I50" s="8">
        <v>46</v>
      </c>
      <c r="J50" s="83" t="s">
        <v>120</v>
      </c>
      <c r="K50" s="9">
        <v>0.01659722222222222</v>
      </c>
      <c r="L50" s="9">
        <v>0.003298611111111111</v>
      </c>
      <c r="M50" s="9">
        <v>0.01329861111111111</v>
      </c>
    </row>
    <row r="51" spans="1:13" ht="15" customHeight="1">
      <c r="A51" s="78">
        <v>534</v>
      </c>
      <c r="B51" s="78" t="str">
        <f>IF(A51="","",VLOOKUP(A51,Entrants!$B$4:$D$102,3))</f>
        <v>BB</v>
      </c>
      <c r="C51" s="78">
        <v>47</v>
      </c>
      <c r="D51" s="77" t="str">
        <f>IF(A51="","",VLOOKUP(A51,Entrants!$B$4:$D$102,2))</f>
        <v>Andrea Scott</v>
      </c>
      <c r="E51" s="81">
        <v>0.017326388888888888</v>
      </c>
      <c r="F51" s="81">
        <f>IF(A51="","",VLOOKUP(A51,Entrants!$B$4:$I$102,8))</f>
        <v>0.001388888888888889</v>
      </c>
      <c r="G51" s="81">
        <f t="shared" si="1"/>
        <v>0.0159375</v>
      </c>
      <c r="H51" s="10"/>
      <c r="I51" s="8">
        <v>47</v>
      </c>
      <c r="J51" s="83" t="s">
        <v>81</v>
      </c>
      <c r="K51" s="9">
        <v>0.01724537037037037</v>
      </c>
      <c r="L51" s="9">
        <v>0.003645833333333333</v>
      </c>
      <c r="M51" s="9">
        <v>0.013599537037037037</v>
      </c>
    </row>
    <row r="52" spans="1:13" ht="15" customHeight="1">
      <c r="A52" s="78">
        <v>586</v>
      </c>
      <c r="B52" s="78" t="str">
        <f>IF(A52="","",VLOOKUP(A52,Entrants!$B$4:$D$102,3))</f>
        <v>FF</v>
      </c>
      <c r="C52" s="78">
        <v>48</v>
      </c>
      <c r="D52" s="77" t="str">
        <f>IF(A52="","",VLOOKUP(A52,Entrants!$B$4:$D$102,2))</f>
        <v>Deborah Dormand</v>
      </c>
      <c r="E52" s="81">
        <v>0.017361111111111112</v>
      </c>
      <c r="F52" s="81">
        <f>IF(A52="","",VLOOKUP(A52,Entrants!$B$4:$I$102,8))</f>
        <v>0.0031249999999999997</v>
      </c>
      <c r="G52" s="81">
        <f t="shared" si="1"/>
        <v>0.014236111111111113</v>
      </c>
      <c r="I52" s="8">
        <v>48</v>
      </c>
      <c r="J52" s="83" t="s">
        <v>47</v>
      </c>
      <c r="K52" s="9">
        <v>0.017256944444444446</v>
      </c>
      <c r="L52" s="9">
        <v>0.003645833333333333</v>
      </c>
      <c r="M52" s="9">
        <v>0.013611111111111114</v>
      </c>
    </row>
    <row r="53" spans="1:13" ht="15" customHeight="1">
      <c r="A53" s="78">
        <v>516</v>
      </c>
      <c r="B53" s="78" t="str">
        <f>IF(A53="","",VLOOKUP(A53,Entrants!$B$4:$D$102,3))</f>
        <v>CG</v>
      </c>
      <c r="C53" s="78">
        <v>49</v>
      </c>
      <c r="D53" s="77" t="str">
        <f>IF(A53="","",VLOOKUP(A53,Entrants!$B$4:$D$102,2))</f>
        <v>Charlie Hedley</v>
      </c>
      <c r="E53" s="81">
        <v>0.017372685185185185</v>
      </c>
      <c r="F53" s="81">
        <f>IF(A53="","",VLOOKUP(A53,Entrants!$B$4:$I$102,8))</f>
        <v>0.0031249999999999997</v>
      </c>
      <c r="G53" s="81">
        <f t="shared" si="1"/>
        <v>0.014247685185185186</v>
      </c>
      <c r="I53" s="8">
        <v>49</v>
      </c>
      <c r="J53" s="83" t="s">
        <v>46</v>
      </c>
      <c r="K53" s="9">
        <v>0.016805555555555556</v>
      </c>
      <c r="L53" s="9">
        <v>0.0031249999999999997</v>
      </c>
      <c r="M53" s="9">
        <v>0.013680555555555557</v>
      </c>
    </row>
    <row r="54" spans="1:13" ht="15" customHeight="1">
      <c r="A54" s="78">
        <v>527</v>
      </c>
      <c r="B54" s="78" t="str">
        <f>IF(A54="","",VLOOKUP(A54,Entrants!$B$4:$D$102,3))</f>
        <v>AA</v>
      </c>
      <c r="C54" s="78">
        <v>50</v>
      </c>
      <c r="D54" s="77" t="str">
        <f>IF(A54="","",VLOOKUP(A54,Entrants!$B$4:$D$102,2))</f>
        <v>Adam Smith</v>
      </c>
      <c r="E54" s="81">
        <v>0.017384259259259262</v>
      </c>
      <c r="F54" s="81">
        <f>IF(A54="","",VLOOKUP(A54,Entrants!$B$4:$I$102,8))</f>
        <v>0.006597222222222222</v>
      </c>
      <c r="G54" s="81">
        <f t="shared" si="1"/>
        <v>0.01078703703703704</v>
      </c>
      <c r="I54" s="8">
        <v>50</v>
      </c>
      <c r="J54" s="83" t="s">
        <v>100</v>
      </c>
      <c r="K54" s="9">
        <v>0.017187499999999998</v>
      </c>
      <c r="L54" s="9">
        <v>0.003472222222222222</v>
      </c>
      <c r="M54" s="9">
        <v>0.013715277777777776</v>
      </c>
    </row>
    <row r="55" spans="1:13" ht="15" customHeight="1">
      <c r="A55" s="78">
        <v>570</v>
      </c>
      <c r="B55" s="78" t="str">
        <f>IF(A55="","",VLOOKUP(A55,Entrants!$B$4:$D$102,3))</f>
        <v>MM</v>
      </c>
      <c r="C55" s="78">
        <v>51</v>
      </c>
      <c r="D55" s="77" t="str">
        <f>IF(A55="","",VLOOKUP(A55,Entrants!$B$4:$D$102,2))</f>
        <v>Joe Frazer</v>
      </c>
      <c r="E55" s="81">
        <v>0.017511574074074072</v>
      </c>
      <c r="F55" s="81">
        <f>IF(A55="","",VLOOKUP(A55,Entrants!$B$4:$I$102,8))</f>
        <v>0.005381944444444445</v>
      </c>
      <c r="G55" s="81">
        <f t="shared" si="1"/>
        <v>0.012129629629629626</v>
      </c>
      <c r="I55" s="8">
        <v>51</v>
      </c>
      <c r="J55" s="83" t="s">
        <v>101</v>
      </c>
      <c r="K55" s="9">
        <v>0.017013888888888887</v>
      </c>
      <c r="L55" s="9">
        <v>0.003298611111111111</v>
      </c>
      <c r="M55" s="9">
        <v>0.013715277777777776</v>
      </c>
    </row>
    <row r="56" spans="1:13" ht="15" customHeight="1">
      <c r="A56" s="78">
        <v>554</v>
      </c>
      <c r="B56" s="78" t="str">
        <f>IF(A56="","",VLOOKUP(A56,Entrants!$B$4:$D$102,3))</f>
        <v>MR</v>
      </c>
      <c r="C56" s="78">
        <v>52</v>
      </c>
      <c r="D56" s="77" t="str">
        <f>IF(A56="","",VLOOKUP(A56,Entrants!$B$4:$D$102,2))</f>
        <v>Chris Stone</v>
      </c>
      <c r="E56" s="81">
        <v>0.01752314814814815</v>
      </c>
      <c r="F56" s="81">
        <f>IF(A56="","",VLOOKUP(A56,Entrants!$B$4:$I$102,8))</f>
        <v>0.006076388888888889</v>
      </c>
      <c r="G56" s="81">
        <f t="shared" si="1"/>
        <v>0.01144675925925926</v>
      </c>
      <c r="I56" s="8">
        <v>52</v>
      </c>
      <c r="J56" s="10" t="s">
        <v>64</v>
      </c>
      <c r="K56" s="9">
        <v>0.01826388888888889</v>
      </c>
      <c r="L56" s="9">
        <v>0.004166666666666667</v>
      </c>
      <c r="M56" s="9">
        <v>0.014097222222222223</v>
      </c>
    </row>
    <row r="57" spans="1:13" ht="15" customHeight="1">
      <c r="A57" s="78">
        <v>512</v>
      </c>
      <c r="B57" s="78" t="str">
        <f>IF(A57="","",VLOOKUP(A57,Entrants!$B$4:$D$102,3))</f>
        <v>SS</v>
      </c>
      <c r="C57" s="78">
        <v>53</v>
      </c>
      <c r="D57" s="77" t="str">
        <f>IF(A57="","",VLOOKUP(A57,Entrants!$B$4:$D$102,2))</f>
        <v>Charlotte Ramsay</v>
      </c>
      <c r="E57" s="81">
        <v>0.017569444444444447</v>
      </c>
      <c r="F57" s="81">
        <f>IF(A57="","",VLOOKUP(A57,Entrants!$B$4:$I$102,8))</f>
        <v>0.0046875</v>
      </c>
      <c r="G57" s="81">
        <f t="shared" si="1"/>
        <v>0.012881944444444446</v>
      </c>
      <c r="I57" s="8">
        <v>53</v>
      </c>
      <c r="J57" s="10" t="s">
        <v>54</v>
      </c>
      <c r="K57" s="9">
        <v>0.019016203703703705</v>
      </c>
      <c r="L57" s="9">
        <v>0.004861111111111111</v>
      </c>
      <c r="M57" s="9">
        <v>0.014155092592592594</v>
      </c>
    </row>
    <row r="58" spans="1:13" ht="15" customHeight="1">
      <c r="A58" s="78">
        <v>560</v>
      </c>
      <c r="B58" s="78" t="str">
        <f>IF(A58="","",VLOOKUP(A58,Entrants!$B$4:$D$102,3))</f>
        <v>HT</v>
      </c>
      <c r="C58" s="78">
        <v>54</v>
      </c>
      <c r="D58" s="77" t="str">
        <f>IF(A58="","",VLOOKUP(A58,Entrants!$B$4:$D$102,2))</f>
        <v>Lisa Dean</v>
      </c>
      <c r="E58" s="81">
        <v>0.017708333333333333</v>
      </c>
      <c r="F58" s="81">
        <f>IF(A58="","",VLOOKUP(A58,Entrants!$B$4:$I$102,8))</f>
        <v>0.002951388888888889</v>
      </c>
      <c r="G58" s="81">
        <f t="shared" si="1"/>
        <v>0.014756944444444444</v>
      </c>
      <c r="I58" s="8">
        <v>54</v>
      </c>
      <c r="J58" s="10" t="s">
        <v>66</v>
      </c>
      <c r="K58" s="9">
        <v>0.017997685185185186</v>
      </c>
      <c r="L58" s="9">
        <v>0.0038194444444444443</v>
      </c>
      <c r="M58" s="9">
        <v>0.014178240740740741</v>
      </c>
    </row>
    <row r="59" spans="1:13" ht="15" customHeight="1">
      <c r="A59" s="78">
        <v>535</v>
      </c>
      <c r="B59" s="78" t="str">
        <f>IF(A59="","",VLOOKUP(A59,Entrants!$B$4:$D$102,3))</f>
        <v>BB</v>
      </c>
      <c r="C59" s="78">
        <v>55</v>
      </c>
      <c r="D59" s="77" t="str">
        <f>IF(A59="","",VLOOKUP(A59,Entrants!$B$4:$D$102,2))</f>
        <v>Dave Bradley</v>
      </c>
      <c r="E59" s="81">
        <v>0.01778935185185185</v>
      </c>
      <c r="F59" s="81">
        <f>IF(A59="","",VLOOKUP(A59,Entrants!$B$4:$I$102,8))</f>
        <v>0.005555555555555556</v>
      </c>
      <c r="G59" s="81">
        <f t="shared" si="1"/>
        <v>0.012233796296296295</v>
      </c>
      <c r="I59" s="8">
        <v>55</v>
      </c>
      <c r="J59" s="10" t="s">
        <v>147</v>
      </c>
      <c r="K59" s="9">
        <v>0.017361111111111112</v>
      </c>
      <c r="L59" s="9">
        <v>0.0031249999999999997</v>
      </c>
      <c r="M59" s="9">
        <v>0.014236111111111113</v>
      </c>
    </row>
    <row r="60" spans="1:13" ht="15">
      <c r="A60" s="78">
        <v>555</v>
      </c>
      <c r="B60" s="78" t="str">
        <f>IF(A60="","",VLOOKUP(A60,Entrants!$B$4:$D$102,3))</f>
        <v>MR</v>
      </c>
      <c r="C60" s="78">
        <v>56</v>
      </c>
      <c r="D60" s="77" t="str">
        <f>IF(A60="","",VLOOKUP(A60,Entrants!$B$4:$D$102,2))</f>
        <v>Gareth Hope</v>
      </c>
      <c r="E60" s="81">
        <v>0.017800925925925925</v>
      </c>
      <c r="F60" s="81">
        <f>IF(A60="","",VLOOKUP(A60,Entrants!$B$4:$I$102,8))</f>
        <v>0.0062499999999999995</v>
      </c>
      <c r="G60" s="81">
        <f t="shared" si="1"/>
        <v>0.011550925925925926</v>
      </c>
      <c r="I60" s="8">
        <v>56</v>
      </c>
      <c r="J60" s="84" t="s">
        <v>114</v>
      </c>
      <c r="K60" s="9">
        <v>0.017372685185185185</v>
      </c>
      <c r="L60" s="9">
        <v>0.0031249999999999997</v>
      </c>
      <c r="M60" s="9">
        <v>0.014247685185185186</v>
      </c>
    </row>
    <row r="61" spans="1:13" ht="15">
      <c r="A61" s="78">
        <v>572</v>
      </c>
      <c r="B61" s="78" t="str">
        <f>IF(A61="","",VLOOKUP(A61,Entrants!$B$4:$D$102,3))</f>
        <v>MM</v>
      </c>
      <c r="C61" s="78">
        <v>57</v>
      </c>
      <c r="D61" s="77" t="str">
        <f>IF(A61="","",VLOOKUP(A61,Entrants!$B$4:$D$102,2))</f>
        <v>Diane Wallace</v>
      </c>
      <c r="E61" s="81">
        <v>0.0178125</v>
      </c>
      <c r="F61" s="81">
        <f>IF(A61="","",VLOOKUP(A61,Entrants!$B$4:$I$102,8))</f>
        <v>0.002777777777777778</v>
      </c>
      <c r="G61" s="81">
        <f t="shared" si="1"/>
        <v>0.01503472222222222</v>
      </c>
      <c r="I61" s="8">
        <v>57</v>
      </c>
      <c r="J61" s="10" t="s">
        <v>53</v>
      </c>
      <c r="K61" s="9">
        <v>0.019085648148148147</v>
      </c>
      <c r="L61" s="9">
        <v>0.004513888888888889</v>
      </c>
      <c r="M61" s="9">
        <v>0.014571759259259257</v>
      </c>
    </row>
    <row r="62" spans="1:13" ht="15">
      <c r="A62" s="78">
        <v>537</v>
      </c>
      <c r="B62" s="78" t="str">
        <f>IF(A62="","",VLOOKUP(A62,Entrants!$B$4:$D$102,3))</f>
        <v>BB</v>
      </c>
      <c r="C62" s="78">
        <v>58</v>
      </c>
      <c r="D62" s="77" t="str">
        <f>IF(A62="","",VLOOKUP(A62,Entrants!$B$4:$D$102,2))</f>
        <v>Adam Robinson</v>
      </c>
      <c r="E62" s="81">
        <v>0.017870370370370373</v>
      </c>
      <c r="F62" s="81">
        <f>IF(A62="","",VLOOKUP(A62,Entrants!$B$4:$I$102,8))</f>
        <v>0.0062499999999999995</v>
      </c>
      <c r="G62" s="81">
        <f t="shared" si="1"/>
        <v>0.011620370370370375</v>
      </c>
      <c r="I62" s="8">
        <v>58</v>
      </c>
      <c r="J62" s="10" t="s">
        <v>82</v>
      </c>
      <c r="K62" s="9">
        <v>0.017708333333333333</v>
      </c>
      <c r="L62" s="9">
        <v>0.002951388888888889</v>
      </c>
      <c r="M62" s="9">
        <v>0.014756944444444444</v>
      </c>
    </row>
    <row r="63" spans="1:13" ht="15">
      <c r="A63" s="78">
        <v>540</v>
      </c>
      <c r="B63" s="78" t="str">
        <f>IF(A63="","",VLOOKUP(A63,Entrants!$B$4:$D$102,3))</f>
        <v>TB</v>
      </c>
      <c r="C63" s="78">
        <v>59</v>
      </c>
      <c r="D63" s="77" t="str">
        <f>IF(A63="","",VLOOKUP(A63,Entrants!$B$4:$D$102,2))</f>
        <v>Emma Freeman</v>
      </c>
      <c r="E63" s="81">
        <v>0.017997685185185186</v>
      </c>
      <c r="F63" s="81">
        <f>IF(A63="","",VLOOKUP(A63,Entrants!$B$4:$I$102,8))</f>
        <v>0.0038194444444444443</v>
      </c>
      <c r="G63" s="81">
        <f t="shared" si="1"/>
        <v>0.014178240740740741</v>
      </c>
      <c r="I63" s="8">
        <v>59</v>
      </c>
      <c r="J63" s="83" t="s">
        <v>44</v>
      </c>
      <c r="K63" s="9">
        <v>0.017233796296296296</v>
      </c>
      <c r="L63" s="9">
        <v>0.0024305555555555556</v>
      </c>
      <c r="M63" s="9">
        <v>0.01480324074074074</v>
      </c>
    </row>
    <row r="64" spans="1:13" ht="15">
      <c r="A64" s="78">
        <v>518</v>
      </c>
      <c r="B64" s="78" t="str">
        <f>IF(A64="","",VLOOKUP(A64,Entrants!$B$4:$D$102,3))</f>
        <v>CG</v>
      </c>
      <c r="C64" s="78">
        <v>60</v>
      </c>
      <c r="D64" s="77" t="str">
        <f>IF(A64="","",VLOOKUP(A64,Entrants!$B$4:$D$102,2))</f>
        <v>Keith Willshire</v>
      </c>
      <c r="E64" s="81">
        <v>0.01826388888888889</v>
      </c>
      <c r="F64" s="81">
        <f>IF(A64="","",VLOOKUP(A64,Entrants!$B$4:$I$102,8))</f>
        <v>0.004166666666666667</v>
      </c>
      <c r="G64" s="81">
        <f t="shared" si="1"/>
        <v>0.014097222222222223</v>
      </c>
      <c r="I64" s="8">
        <v>60</v>
      </c>
      <c r="J64" s="10" t="s">
        <v>123</v>
      </c>
      <c r="K64" s="9">
        <v>0.0178125</v>
      </c>
      <c r="L64" s="9">
        <v>0.002777777777777778</v>
      </c>
      <c r="M64" s="9">
        <v>0.01503472222222222</v>
      </c>
    </row>
    <row r="65" spans="1:13" ht="15">
      <c r="A65" s="78">
        <v>568</v>
      </c>
      <c r="B65" s="78" t="str">
        <f>IF(A65="","",VLOOKUP(A65,Entrants!$B$4:$D$102,3))</f>
        <v>RD</v>
      </c>
      <c r="C65" s="78">
        <v>61</v>
      </c>
      <c r="D65" s="77" t="str">
        <f>IF(A65="","",VLOOKUP(A65,Entrants!$B$4:$D$102,2))</f>
        <v>Aynsley Herron</v>
      </c>
      <c r="E65" s="81">
        <v>0.019016203703703705</v>
      </c>
      <c r="F65" s="81">
        <f>IF(A65="","",VLOOKUP(A65,Entrants!$B$4:$I$102,8))</f>
        <v>0.004861111111111111</v>
      </c>
      <c r="G65" s="81">
        <f t="shared" si="1"/>
        <v>0.014155092592592594</v>
      </c>
      <c r="I65" s="8">
        <v>61</v>
      </c>
      <c r="J65" s="83" t="s">
        <v>79</v>
      </c>
      <c r="K65" s="9">
        <v>0.01716435185185185</v>
      </c>
      <c r="L65" s="9">
        <v>0.0019097222222222222</v>
      </c>
      <c r="M65" s="9">
        <v>0.015254629629629628</v>
      </c>
    </row>
    <row r="66" spans="1:13" ht="15">
      <c r="A66" s="78">
        <v>533</v>
      </c>
      <c r="B66" s="78" t="str">
        <f>IF(A66="","",VLOOKUP(A66,Entrants!$B$4:$D$102,3))</f>
        <v>RR</v>
      </c>
      <c r="C66" s="78">
        <v>62</v>
      </c>
      <c r="D66" s="77" t="str">
        <f>IF(A66="","",VLOOKUP(A66,Entrants!$B$4:$D$102,2))</f>
        <v>Ron Ingram</v>
      </c>
      <c r="E66" s="81">
        <v>0.019085648148148147</v>
      </c>
      <c r="F66" s="81">
        <f>IF(A66="","",VLOOKUP(A66,Entrants!$B$4:$I$102,8))</f>
        <v>0.004513888888888889</v>
      </c>
      <c r="G66" s="81">
        <f t="shared" si="1"/>
        <v>0.014571759259259257</v>
      </c>
      <c r="I66" s="8">
        <v>62</v>
      </c>
      <c r="J66" s="83" t="s">
        <v>69</v>
      </c>
      <c r="K66" s="9">
        <v>0.017326388888888888</v>
      </c>
      <c r="L66" s="9">
        <v>0.001388888888888889</v>
      </c>
      <c r="M66" s="9">
        <v>0.0159375</v>
      </c>
    </row>
    <row r="67" spans="1:13" ht="15">
      <c r="A67" s="78">
        <v>513</v>
      </c>
      <c r="B67" s="78" t="str">
        <f>IF(A67="","",VLOOKUP(A67,Entrants!$B$4:$D$102,3))</f>
        <v>SS</v>
      </c>
      <c r="C67" s="78">
        <v>63</v>
      </c>
      <c r="D67" s="77" t="str">
        <f>IF(A67="","",VLOOKUP(A67,Entrants!$B$4:$D$102,2))</f>
        <v>Stephanie Ramsay</v>
      </c>
      <c r="E67" s="81">
        <v>0.019328703703703702</v>
      </c>
      <c r="F67" s="81">
        <f>IF(A67="","",VLOOKUP(A67,Entrants!$B$4:$I$102,8))</f>
        <v>0.0020833333333333333</v>
      </c>
      <c r="G67" s="81">
        <f t="shared" si="1"/>
        <v>0.01724537037037037</v>
      </c>
      <c r="I67" s="8">
        <v>63</v>
      </c>
      <c r="J67" s="10" t="s">
        <v>126</v>
      </c>
      <c r="K67" s="9">
        <v>0.019328703703703702</v>
      </c>
      <c r="L67" s="9">
        <v>0.0020833333333333333</v>
      </c>
      <c r="M67" s="9">
        <v>0.01724537037037037</v>
      </c>
    </row>
    <row r="68" spans="1:13" ht="15">
      <c r="A68" s="78"/>
      <c r="B68" s="78">
        <f>IF(A68="","",VLOOKUP(A68,Entrants!$B$4:$D$102,3))</f>
      </c>
      <c r="C68" s="78">
        <v>64</v>
      </c>
      <c r="D68" s="77">
        <f>IF(A68="","",VLOOKUP(A68,Entrants!$B$4:$D$102,2))</f>
      </c>
      <c r="E68" s="82"/>
      <c r="F68" s="82"/>
      <c r="G68" s="81">
        <f t="shared" si="1"/>
      </c>
      <c r="I68" s="8">
        <v>64</v>
      </c>
      <c r="J68" s="10" t="s">
        <v>16</v>
      </c>
      <c r="K68" s="10"/>
      <c r="L68" s="10"/>
      <c r="M68" s="10" t="s">
        <v>16</v>
      </c>
    </row>
    <row r="69" spans="1:13" ht="15">
      <c r="A69" s="78"/>
      <c r="B69" s="78">
        <f>IF(A69="","",VLOOKUP(A69,Entrants!$B$4:$D$102,3))</f>
      </c>
      <c r="C69" s="78">
        <v>65</v>
      </c>
      <c r="D69" s="77">
        <f>IF(A69="","",VLOOKUP(A69,Entrants!$B$4:$D$102,2))</f>
      </c>
      <c r="E69" s="82"/>
      <c r="F69" s="82"/>
      <c r="G69" s="81">
        <f aca="true" t="shared" si="2" ref="G69:G79">IF(D69="","",E69-F69)</f>
      </c>
      <c r="I69" s="8">
        <v>65</v>
      </c>
      <c r="J69" s="10" t="s">
        <v>16</v>
      </c>
      <c r="K69" s="10"/>
      <c r="L69" s="10"/>
      <c r="M69" s="10" t="s">
        <v>16</v>
      </c>
    </row>
    <row r="70" spans="1:13" ht="15">
      <c r="A70" s="78"/>
      <c r="B70" s="78">
        <f>IF(A70="","",VLOOKUP(A70,Entrants!$B$4:$D$102,3))</f>
      </c>
      <c r="C70" s="78">
        <v>66</v>
      </c>
      <c r="D70" s="77">
        <f>IF(A70="","",VLOOKUP(A70,Entrants!$B$4:$D$102,2))</f>
      </c>
      <c r="E70" s="82"/>
      <c r="F70" s="82"/>
      <c r="G70" s="81">
        <f t="shared" si="2"/>
      </c>
      <c r="I70" s="8">
        <v>66</v>
      </c>
      <c r="J70" s="10" t="s">
        <v>16</v>
      </c>
      <c r="K70" s="10"/>
      <c r="L70" s="10"/>
      <c r="M70" s="10" t="s">
        <v>16</v>
      </c>
    </row>
    <row r="71" spans="1:13" ht="15">
      <c r="A71" s="78"/>
      <c r="B71" s="78">
        <f>IF(A71="","",VLOOKUP(A71,Entrants!$B$4:$D$102,3))</f>
      </c>
      <c r="C71" s="78">
        <v>67</v>
      </c>
      <c r="D71" s="77">
        <f>IF(A71="","",VLOOKUP(A71,Entrants!$B$4:$D$102,2))</f>
      </c>
      <c r="E71" s="82"/>
      <c r="F71" s="82"/>
      <c r="G71" s="81">
        <f t="shared" si="2"/>
      </c>
      <c r="I71" s="8">
        <v>67</v>
      </c>
      <c r="J71" s="10" t="s">
        <v>16</v>
      </c>
      <c r="K71" s="10"/>
      <c r="L71" s="10"/>
      <c r="M71" s="10" t="s">
        <v>16</v>
      </c>
    </row>
    <row r="72" spans="1:13" ht="15">
      <c r="A72" s="78"/>
      <c r="B72" s="78">
        <f>IF(A72="","",VLOOKUP(A72,Entrants!$B$4:$D$102,3))</f>
      </c>
      <c r="C72" s="78">
        <v>68</v>
      </c>
      <c r="D72" s="77">
        <f>IF(A72="","",VLOOKUP(A72,Entrants!$B$4:$D$102,2))</f>
      </c>
      <c r="E72" s="82"/>
      <c r="F72" s="82"/>
      <c r="G72" s="81">
        <f t="shared" si="2"/>
      </c>
      <c r="I72" s="8">
        <v>68</v>
      </c>
      <c r="J72" s="10" t="s">
        <v>16</v>
      </c>
      <c r="K72" s="10"/>
      <c r="L72" s="10"/>
      <c r="M72" s="10" t="s">
        <v>16</v>
      </c>
    </row>
    <row r="73" spans="1:13" ht="15">
      <c r="A73" s="78"/>
      <c r="B73" s="78">
        <f>IF(A73="","",VLOOKUP(A73,Entrants!$B$4:$D$102,3))</f>
      </c>
      <c r="C73" s="78">
        <v>69</v>
      </c>
      <c r="D73" s="77">
        <f>IF(A73="","",VLOOKUP(A73,Entrants!$B$4:$D$102,2))</f>
      </c>
      <c r="E73" s="82"/>
      <c r="F73" s="82"/>
      <c r="G73" s="81">
        <f t="shared" si="2"/>
      </c>
      <c r="I73" s="8">
        <v>69</v>
      </c>
      <c r="J73" s="10" t="s">
        <v>16</v>
      </c>
      <c r="K73" s="10"/>
      <c r="L73" s="10"/>
      <c r="M73" s="10" t="s">
        <v>16</v>
      </c>
    </row>
    <row r="74" spans="1:13" ht="15">
      <c r="A74" s="78"/>
      <c r="B74" s="78">
        <f>IF(A74="","",VLOOKUP(A74,Entrants!$B$4:$D$102,3))</f>
      </c>
      <c r="C74" s="78">
        <v>70</v>
      </c>
      <c r="D74" s="77">
        <f>IF(A74="","",VLOOKUP(A74,Entrants!$B$4:$D$102,2))</f>
      </c>
      <c r="E74" s="82"/>
      <c r="F74" s="82"/>
      <c r="G74" s="81">
        <f t="shared" si="2"/>
      </c>
      <c r="I74" s="8">
        <v>70</v>
      </c>
      <c r="J74" s="10" t="s">
        <v>16</v>
      </c>
      <c r="K74" s="10"/>
      <c r="L74" s="10"/>
      <c r="M74" s="10" t="s">
        <v>16</v>
      </c>
    </row>
    <row r="75" spans="1:13" ht="15">
      <c r="A75" s="78"/>
      <c r="B75" s="78">
        <f>IF(A75="","",VLOOKUP(A75,Entrants!$B$4:$D$102,3))</f>
      </c>
      <c r="C75" s="78">
        <v>71</v>
      </c>
      <c r="D75" s="77">
        <f>IF(A75="","",VLOOKUP(A75,Entrants!$B$4:$D$102,2))</f>
      </c>
      <c r="E75" s="82"/>
      <c r="F75" s="82"/>
      <c r="G75" s="81">
        <f t="shared" si="2"/>
      </c>
      <c r="I75" s="8">
        <v>71</v>
      </c>
      <c r="J75" s="10" t="s">
        <v>16</v>
      </c>
      <c r="K75" s="10"/>
      <c r="L75" s="10"/>
      <c r="M75" s="10" t="s">
        <v>16</v>
      </c>
    </row>
    <row r="76" spans="1:13" ht="15">
      <c r="A76" s="78"/>
      <c r="B76" s="78">
        <f>IF(A76="","",VLOOKUP(A76,Entrants!$B$4:$D$102,3))</f>
      </c>
      <c r="C76" s="78">
        <v>72</v>
      </c>
      <c r="D76" s="77">
        <f>IF(A76="","",VLOOKUP(A76,Entrants!$B$4:$D$102,2))</f>
      </c>
      <c r="E76" s="82"/>
      <c r="F76" s="82"/>
      <c r="G76" s="81">
        <f t="shared" si="2"/>
      </c>
      <c r="I76" s="8">
        <v>72</v>
      </c>
      <c r="J76" s="10" t="s">
        <v>16</v>
      </c>
      <c r="K76" s="10"/>
      <c r="L76" s="10"/>
      <c r="M76" s="10" t="s">
        <v>16</v>
      </c>
    </row>
    <row r="77" spans="1:13" ht="15">
      <c r="A77" s="78"/>
      <c r="B77" s="78">
        <f>IF(A77="","",VLOOKUP(A77,Entrants!$B$4:$D$102,3))</f>
      </c>
      <c r="C77" s="78">
        <v>73</v>
      </c>
      <c r="D77" s="77">
        <f>IF(A77="","",VLOOKUP(A77,Entrants!$B$4:$D$102,2))</f>
      </c>
      <c r="E77" s="82"/>
      <c r="F77" s="82"/>
      <c r="G77" s="81">
        <f t="shared" si="2"/>
      </c>
      <c r="I77" s="8">
        <v>73</v>
      </c>
      <c r="J77" s="10" t="s">
        <v>16</v>
      </c>
      <c r="K77" s="10"/>
      <c r="L77" s="10"/>
      <c r="M77" s="10" t="s">
        <v>16</v>
      </c>
    </row>
    <row r="78" spans="1:13" ht="15">
      <c r="A78" s="78"/>
      <c r="B78" s="78">
        <f>IF(A78="","",VLOOKUP(A78,Entrants!$B$4:$D$102,3))</f>
      </c>
      <c r="C78" s="78">
        <v>74</v>
      </c>
      <c r="D78" s="77">
        <f>IF(A78="","",VLOOKUP(A78,Entrants!$B$4:$D$102,2))</f>
      </c>
      <c r="E78" s="82"/>
      <c r="F78" s="82"/>
      <c r="G78" s="81">
        <f t="shared" si="2"/>
      </c>
      <c r="I78" s="8">
        <v>74</v>
      </c>
      <c r="J78" s="10" t="s">
        <v>16</v>
      </c>
      <c r="K78" s="10"/>
      <c r="L78" s="10"/>
      <c r="M78" s="10" t="s">
        <v>16</v>
      </c>
    </row>
    <row r="79" spans="1:13" ht="15">
      <c r="A79" s="78"/>
      <c r="B79" s="78">
        <f>IF(A79="","",VLOOKUP(A79,Entrants!$B$4:$D$102,3))</f>
      </c>
      <c r="C79" s="78">
        <v>75</v>
      </c>
      <c r="D79" s="77">
        <f>IF(A79="","",VLOOKUP(A79,Entrants!$B$4:$D$102,2))</f>
      </c>
      <c r="E79" s="82"/>
      <c r="F79" s="82"/>
      <c r="G79" s="81">
        <f t="shared" si="2"/>
      </c>
      <c r="I79" s="8">
        <v>75</v>
      </c>
      <c r="J79" s="10" t="s">
        <v>16</v>
      </c>
      <c r="K79" s="10"/>
      <c r="L79" s="10"/>
      <c r="M79" s="10" t="s">
        <v>16</v>
      </c>
    </row>
    <row r="80" spans="2:10" ht="15">
      <c r="B80" s="78">
        <f>IF(A80="","",VLOOKUP(A80,Entrants!$B$4:$D$102,3))</f>
      </c>
      <c r="C80" s="78">
        <v>76</v>
      </c>
      <c r="D80" s="77">
        <f>IF(A80="","",VLOOKUP(A80,Entrants!$B$4:$D$102,2))</f>
      </c>
      <c r="I80" s="8">
        <v>76</v>
      </c>
    </row>
    <row r="81" spans="2:10" ht="15">
      <c r="B81" s="78">
        <f>IF(A81="","",VLOOKUP(A81,Entrants!$B$4:$D$102,3))</f>
      </c>
      <c r="C81" s="78">
        <v>77</v>
      </c>
      <c r="D81" s="77">
        <f>IF(A81="","",VLOOKUP(A81,Entrants!$B$4:$D$102,2))</f>
      </c>
      <c r="I81" s="8">
        <v>77</v>
      </c>
    </row>
    <row r="82" spans="2:10" ht="15">
      <c r="B82" s="78">
        <f>IF(A82="","",VLOOKUP(A82,Entrants!$B$4:$D$102,3))</f>
      </c>
      <c r="C82" s="78">
        <v>78</v>
      </c>
      <c r="D82" s="77">
        <f>IF(A82="","",VLOOKUP(A82,Entrants!$B$4:$D$102,2))</f>
      </c>
      <c r="I82" s="8">
        <v>78</v>
      </c>
    </row>
    <row r="83" spans="2:10" ht="15">
      <c r="B83" s="78">
        <f>IF(A83="","",VLOOKUP(A83,Entrants!$B$4:$D$102,3))</f>
      </c>
      <c r="C83" s="78">
        <v>79</v>
      </c>
      <c r="D83" s="77">
        <f>IF(A83="","",VLOOKUP(A83,Entrants!$B$4:$D$102,2))</f>
      </c>
      <c r="I83" s="8">
        <v>79</v>
      </c>
    </row>
    <row r="84" spans="2:10" ht="15">
      <c r="B84" s="78">
        <f>IF(A84="","",VLOOKUP(A84,Entrants!$B$4:$D$102,3))</f>
      </c>
      <c r="C84" s="78">
        <v>80</v>
      </c>
      <c r="D84" s="77">
        <f>IF(A84="","",VLOOKUP(A84,Entrants!$B$4:$D$102,2))</f>
      </c>
      <c r="I84" s="8">
        <v>80</v>
      </c>
    </row>
  </sheetData>
  <sheetProtection selectLockedCells="1"/>
  <mergeCells count="1">
    <mergeCell ref="J2:L2"/>
  </mergeCells>
  <printOptions/>
  <pageMargins left="0.75" right="0.75" top="0.51" bottom="0.58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84"/>
  <sheetViews>
    <sheetView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0" customWidth="1"/>
    <col min="14" max="14" width="14.00390625" style="0" bestFit="1" customWidth="1"/>
    <col min="15" max="15" width="10.7109375" style="0" bestFit="1" customWidth="1"/>
    <col min="16" max="16" width="12.7109375" style="0" customWidth="1"/>
  </cols>
  <sheetData>
    <row r="1" spans="1:13" ht="20.25" customHeight="1">
      <c r="A1" s="7" t="s">
        <v>164</v>
      </c>
      <c r="B1" s="113"/>
      <c r="C1" s="7"/>
      <c r="D1" s="7"/>
      <c r="E1" s="7"/>
      <c r="F1" s="7"/>
      <c r="G1" s="7"/>
      <c r="H1" s="7"/>
      <c r="I1" s="7"/>
      <c r="J1" s="7"/>
      <c r="L1" s="6"/>
      <c r="M1" s="6"/>
    </row>
    <row r="2" spans="1:13" ht="20.25" customHeight="1">
      <c r="A2" s="113"/>
      <c r="B2" s="113"/>
      <c r="C2" s="7"/>
      <c r="D2" s="7"/>
      <c r="E2" s="7"/>
      <c r="F2" s="7"/>
      <c r="G2" s="7"/>
      <c r="H2" s="7"/>
      <c r="I2" s="7"/>
      <c r="J2" s="147" t="s">
        <v>165</v>
      </c>
      <c r="K2" s="147"/>
      <c r="L2" s="147"/>
      <c r="M2" s="6"/>
    </row>
    <row r="3" spans="1:13" ht="15" customHeight="1">
      <c r="A3" s="89" t="s">
        <v>9</v>
      </c>
      <c r="B3" s="89" t="s">
        <v>93</v>
      </c>
      <c r="C3" s="90"/>
      <c r="D3" s="91"/>
      <c r="E3" s="90"/>
      <c r="F3" s="90"/>
      <c r="G3" s="90"/>
      <c r="H3" s="90"/>
      <c r="I3" s="90"/>
      <c r="J3" s="90"/>
      <c r="K3" s="90"/>
      <c r="L3" s="90"/>
      <c r="M3" s="90"/>
    </row>
    <row r="4" spans="1:15" ht="15" customHeight="1">
      <c r="A4" s="89" t="s">
        <v>10</v>
      </c>
      <c r="B4" s="89" t="s">
        <v>94</v>
      </c>
      <c r="C4" s="89" t="s">
        <v>11</v>
      </c>
      <c r="D4" s="92" t="s">
        <v>12</v>
      </c>
      <c r="E4" s="89" t="s">
        <v>13</v>
      </c>
      <c r="F4" s="89" t="s">
        <v>14</v>
      </c>
      <c r="G4" s="89" t="s">
        <v>15</v>
      </c>
      <c r="H4" s="90"/>
      <c r="I4" s="89" t="s">
        <v>11</v>
      </c>
      <c r="J4" s="92" t="s">
        <v>12</v>
      </c>
      <c r="K4" s="89" t="s">
        <v>13</v>
      </c>
      <c r="L4" s="89" t="s">
        <v>14</v>
      </c>
      <c r="M4" s="89" t="s">
        <v>15</v>
      </c>
      <c r="N4" s="1"/>
      <c r="O4" s="1"/>
    </row>
    <row r="5" spans="1:17" ht="15">
      <c r="A5" s="78">
        <v>569</v>
      </c>
      <c r="B5" s="78" t="str">
        <f>IF(A5="","",VLOOKUP(A5,Entrants!$B$4:$D$102,3))</f>
        <v>RD</v>
      </c>
      <c r="C5" s="78">
        <v>1</v>
      </c>
      <c r="D5" s="77" t="str">
        <f>IF(A5="","",VLOOKUP(A5,Entrants!$B$4:$D$102,2))</f>
        <v>Ken Turnbull</v>
      </c>
      <c r="E5" s="81">
        <v>0.01596064814814815</v>
      </c>
      <c r="F5" s="81">
        <f>IF(A5="","",VLOOKUP(A5,Entrants!$B$4:$J$102,9))</f>
        <v>0.003472222222222222</v>
      </c>
      <c r="G5" s="81">
        <f>IF(D5="","",E5-F5)</f>
        <v>0.012488425925925929</v>
      </c>
      <c r="I5" s="8">
        <v>1</v>
      </c>
      <c r="J5" s="10" t="s">
        <v>74</v>
      </c>
      <c r="K5" s="85">
        <v>0.016550925925925924</v>
      </c>
      <c r="L5" s="9">
        <v>0.006944444444444444</v>
      </c>
      <c r="M5" s="9">
        <v>0.00960648148148148</v>
      </c>
      <c r="N5" s="9"/>
      <c r="O5" s="9"/>
      <c r="P5" s="4"/>
      <c r="Q5" s="4"/>
    </row>
    <row r="6" spans="1:17" ht="15">
      <c r="A6" s="78">
        <v>525</v>
      </c>
      <c r="B6" s="78" t="str">
        <f>IF(A6="","",VLOOKUP(A6,Entrants!$B$4:$D$102,3))</f>
        <v>AA</v>
      </c>
      <c r="C6" s="78">
        <v>2</v>
      </c>
      <c r="D6" s="77" t="str">
        <f>IF(A6="","",VLOOKUP(A6,Entrants!$B$4:$D$102,2))</f>
        <v>Mattie Jackson</v>
      </c>
      <c r="E6" s="81">
        <v>0.015983796296296295</v>
      </c>
      <c r="F6" s="81">
        <f>IF(A6="","",VLOOKUP(A6,Entrants!$B$4:$J$102,9))</f>
        <v>0.005729166666666667</v>
      </c>
      <c r="G6" s="81">
        <f aca="true" t="shared" si="0" ref="G6:G69">IF(D6="","",E6-F6)</f>
        <v>0.010254629629629627</v>
      </c>
      <c r="I6" s="8">
        <v>2</v>
      </c>
      <c r="J6" s="10" t="s">
        <v>125</v>
      </c>
      <c r="K6" s="85">
        <v>0.016655092592592593</v>
      </c>
      <c r="L6" s="9">
        <v>0.006944444444444444</v>
      </c>
      <c r="M6" s="9">
        <v>0.009710648148148149</v>
      </c>
      <c r="N6" s="9"/>
      <c r="O6" s="9"/>
      <c r="P6" s="4"/>
      <c r="Q6" s="4"/>
    </row>
    <row r="7" spans="1:17" ht="15">
      <c r="A7" s="78">
        <v>536</v>
      </c>
      <c r="B7" s="78" t="str">
        <f>IF(A7="","",VLOOKUP(A7,Entrants!$B$4:$D$102,3))</f>
        <v>BB</v>
      </c>
      <c r="C7" s="78">
        <v>3</v>
      </c>
      <c r="D7" s="77" t="str">
        <f>IF(A7="","",VLOOKUP(A7,Entrants!$B$4:$D$102,2))</f>
        <v>Dave Roberts</v>
      </c>
      <c r="E7" s="81">
        <v>0.01636574074074074</v>
      </c>
      <c r="F7" s="81">
        <f>IF(A7="","",VLOOKUP(A7,Entrants!$B$4:$J$102,9))</f>
        <v>0.005555555555555556</v>
      </c>
      <c r="G7" s="81">
        <f t="shared" si="0"/>
        <v>0.010810185185185183</v>
      </c>
      <c r="I7" s="8">
        <v>3</v>
      </c>
      <c r="J7" s="10" t="s">
        <v>57</v>
      </c>
      <c r="K7" s="85">
        <v>0.017233796296296296</v>
      </c>
      <c r="L7" s="9">
        <v>0.007465277777777778</v>
      </c>
      <c r="M7" s="9">
        <v>0.009768518518518517</v>
      </c>
      <c r="N7" s="9"/>
      <c r="O7" s="9"/>
      <c r="P7" s="4"/>
      <c r="Q7" s="4"/>
    </row>
    <row r="8" spans="1:17" ht="15">
      <c r="A8" s="78">
        <v>547</v>
      </c>
      <c r="B8" s="78" t="str">
        <f>IF(A8="","",VLOOKUP(A8,Entrants!$B$4:$D$102,3))</f>
        <v>CC</v>
      </c>
      <c r="C8" s="78">
        <v>4</v>
      </c>
      <c r="D8" s="77" t="str">
        <f>IF(A8="","",VLOOKUP(A8,Entrants!$B$4:$D$102,2))</f>
        <v>Tom Lemin</v>
      </c>
      <c r="E8" s="81">
        <v>0.01642361111111111</v>
      </c>
      <c r="F8" s="81">
        <f>IF(A8="","",VLOOKUP(A8,Entrants!$B$4:$J$102,9))</f>
        <v>0.003298611111111111</v>
      </c>
      <c r="G8" s="81">
        <f t="shared" si="0"/>
        <v>0.013125</v>
      </c>
      <c r="I8" s="8">
        <v>4</v>
      </c>
      <c r="J8" s="10" t="s">
        <v>119</v>
      </c>
      <c r="K8" s="85">
        <v>0.01673611111111111</v>
      </c>
      <c r="L8" s="9">
        <v>0.006597222222222222</v>
      </c>
      <c r="M8" s="9">
        <v>0.010138888888888888</v>
      </c>
      <c r="N8" s="9"/>
      <c r="O8" s="9"/>
      <c r="P8" s="4"/>
      <c r="Q8" s="4"/>
    </row>
    <row r="9" spans="1:17" ht="15">
      <c r="A9" s="78">
        <v>504</v>
      </c>
      <c r="B9" s="78" t="str">
        <f>IF(A9="","",VLOOKUP(A9,Entrants!$B$4:$D$102,3))</f>
        <v>YO</v>
      </c>
      <c r="C9" s="78">
        <v>5</v>
      </c>
      <c r="D9" s="77" t="str">
        <f>IF(A9="","",VLOOKUP(A9,Entrants!$B$4:$D$102,2))</f>
        <v>Ralph Dickinson</v>
      </c>
      <c r="E9" s="81">
        <v>0.01650462962962963</v>
      </c>
      <c r="F9" s="81">
        <f>IF(A9="","",VLOOKUP(A9,Entrants!$B$4:$J$102,9))</f>
        <v>0.0046875</v>
      </c>
      <c r="G9" s="81">
        <f t="shared" si="0"/>
        <v>0.011817129629629629</v>
      </c>
      <c r="I9" s="8">
        <v>5</v>
      </c>
      <c r="J9" s="10" t="s">
        <v>112</v>
      </c>
      <c r="K9" s="85">
        <v>0.015983796296296295</v>
      </c>
      <c r="L9" s="9">
        <v>0.005729166666666667</v>
      </c>
      <c r="M9" s="9">
        <v>0.010254629629629627</v>
      </c>
      <c r="N9" s="9"/>
      <c r="O9" s="9"/>
      <c r="P9" s="4"/>
      <c r="Q9" s="4"/>
    </row>
    <row r="10" spans="1:17" ht="15">
      <c r="A10" s="78">
        <v>532</v>
      </c>
      <c r="B10" s="78" t="str">
        <f>IF(A10="","",VLOOKUP(A10,Entrants!$B$4:$D$102,3))</f>
        <v>RR</v>
      </c>
      <c r="C10" s="78">
        <v>6</v>
      </c>
      <c r="D10" s="77" t="str">
        <f>IF(A10="","",VLOOKUP(A10,Entrants!$B$4:$D$102,2))</f>
        <v>Steve Gillespie</v>
      </c>
      <c r="E10" s="81">
        <v>0.016527777777777777</v>
      </c>
      <c r="F10" s="81">
        <f>IF(A10="","",VLOOKUP(A10,Entrants!$B$4:$J$102,9))</f>
        <v>0.005902777777777778</v>
      </c>
      <c r="G10" s="81">
        <f t="shared" si="0"/>
        <v>0.010624999999999999</v>
      </c>
      <c r="I10" s="8">
        <v>6</v>
      </c>
      <c r="J10" s="10" t="s">
        <v>83</v>
      </c>
      <c r="K10" s="85">
        <v>0.016770833333333332</v>
      </c>
      <c r="L10" s="9">
        <v>0.006423611111111112</v>
      </c>
      <c r="M10" s="9">
        <v>0.01034722222222222</v>
      </c>
      <c r="N10" s="9"/>
      <c r="O10" s="9"/>
      <c r="P10" s="4"/>
      <c r="Q10" s="4"/>
    </row>
    <row r="11" spans="1:17" ht="15">
      <c r="A11" s="78">
        <v>545</v>
      </c>
      <c r="B11" s="78" t="str">
        <f>IF(A11="","",VLOOKUP(A11,Entrants!$B$4:$D$102,3))</f>
        <v>TB</v>
      </c>
      <c r="C11" s="78">
        <v>7</v>
      </c>
      <c r="D11" s="77" t="str">
        <f>IF(A11="","",VLOOKUP(A11,Entrants!$B$4:$D$102,2))</f>
        <v>Jake Jansen</v>
      </c>
      <c r="E11" s="81">
        <v>0.016550925925925924</v>
      </c>
      <c r="F11" s="81">
        <f>IF(A11="","",VLOOKUP(A11,Entrants!$B$4:$J$102,9))</f>
        <v>0.006944444444444444</v>
      </c>
      <c r="G11" s="81">
        <f t="shared" si="0"/>
        <v>0.00960648148148148</v>
      </c>
      <c r="I11" s="8">
        <v>7</v>
      </c>
      <c r="J11" s="10" t="s">
        <v>60</v>
      </c>
      <c r="K11" s="85">
        <v>0.017060185185185185</v>
      </c>
      <c r="L11" s="9">
        <v>0.006597222222222222</v>
      </c>
      <c r="M11" s="9">
        <v>0.010462962962962962</v>
      </c>
      <c r="N11" s="9"/>
      <c r="O11" s="9"/>
      <c r="P11" s="4"/>
      <c r="Q11" s="4"/>
    </row>
    <row r="12" spans="1:17" ht="15">
      <c r="A12" s="78">
        <v>519</v>
      </c>
      <c r="B12" s="78" t="str">
        <f>IF(A12="","",VLOOKUP(A12,Entrants!$B$4:$D$102,3))</f>
        <v>CG</v>
      </c>
      <c r="C12" s="78">
        <v>8</v>
      </c>
      <c r="D12" s="77" t="str">
        <f>IF(A12="","",VLOOKUP(A12,Entrants!$B$4:$D$102,2))</f>
        <v>Dave Swalwell</v>
      </c>
      <c r="E12" s="81">
        <v>0.016574074074074074</v>
      </c>
      <c r="F12" s="81">
        <f>IF(A12="","",VLOOKUP(A12,Entrants!$B$4:$J$102,9))</f>
        <v>0.0046875</v>
      </c>
      <c r="G12" s="81">
        <f t="shared" si="0"/>
        <v>0.011886574074074074</v>
      </c>
      <c r="I12" s="8">
        <v>8</v>
      </c>
      <c r="J12" s="10" t="s">
        <v>102</v>
      </c>
      <c r="K12" s="85">
        <v>0.016666666666666666</v>
      </c>
      <c r="L12" s="9">
        <v>0.006076388888888889</v>
      </c>
      <c r="M12" s="9">
        <v>0.010590277777777778</v>
      </c>
      <c r="N12" s="9"/>
      <c r="O12" s="9"/>
      <c r="P12" s="4"/>
      <c r="Q12" s="4"/>
    </row>
    <row r="13" spans="1:17" ht="15">
      <c r="A13" s="78">
        <v>549</v>
      </c>
      <c r="B13" s="78" t="str">
        <f>IF(A13="","",VLOOKUP(A13,Entrants!$B$4:$D$102,3))</f>
        <v>CC</v>
      </c>
      <c r="C13" s="78">
        <v>9</v>
      </c>
      <c r="D13" s="77" t="str">
        <f>IF(A13="","",VLOOKUP(A13,Entrants!$B$4:$D$102,2))</f>
        <v>Dawn Palmer</v>
      </c>
      <c r="E13" s="81">
        <v>0.0166087962962963</v>
      </c>
      <c r="F13" s="81">
        <f>IF(A13="","",VLOOKUP(A13,Entrants!$B$4:$J$102,9))</f>
        <v>0.004513888888888889</v>
      </c>
      <c r="G13" s="81">
        <f t="shared" si="0"/>
        <v>0.012094907407407408</v>
      </c>
      <c r="I13" s="8">
        <v>9</v>
      </c>
      <c r="J13" s="10" t="s">
        <v>49</v>
      </c>
      <c r="K13" s="85">
        <v>0.016527777777777777</v>
      </c>
      <c r="L13" s="9">
        <v>0.005902777777777778</v>
      </c>
      <c r="M13" s="9">
        <v>0.010624999999999999</v>
      </c>
      <c r="N13" s="9"/>
      <c r="O13" s="9"/>
      <c r="P13" s="4"/>
      <c r="Q13" s="4"/>
    </row>
    <row r="14" spans="1:17" ht="15">
      <c r="A14" s="78">
        <v>567</v>
      </c>
      <c r="B14" s="78" t="str">
        <f>IF(A14="","",VLOOKUP(A14,Entrants!$B$4:$D$102,3))</f>
        <v>RD</v>
      </c>
      <c r="C14" s="78">
        <v>10</v>
      </c>
      <c r="D14" s="77" t="str">
        <f>IF(A14="","",VLOOKUP(A14,Entrants!$B$4:$D$102,2))</f>
        <v>Sam Dodd</v>
      </c>
      <c r="E14" s="81">
        <v>0.016655092592592593</v>
      </c>
      <c r="F14" s="81">
        <f>IF(A14="","",VLOOKUP(A14,Entrants!$B$4:$J$102,9))</f>
        <v>0.006944444444444444</v>
      </c>
      <c r="G14" s="81">
        <f t="shared" si="0"/>
        <v>0.009710648148148149</v>
      </c>
      <c r="I14" s="8">
        <v>10</v>
      </c>
      <c r="J14" s="10" t="s">
        <v>52</v>
      </c>
      <c r="K14" s="85">
        <v>0.01636574074074074</v>
      </c>
      <c r="L14" s="9">
        <v>0.005555555555555556</v>
      </c>
      <c r="M14" s="9">
        <v>0.010810185185185183</v>
      </c>
      <c r="N14" s="9"/>
      <c r="O14" s="9"/>
      <c r="P14" s="4"/>
      <c r="Q14" s="4"/>
    </row>
    <row r="15" spans="1:17" ht="15">
      <c r="A15" s="78">
        <v>548</v>
      </c>
      <c r="B15" s="78" t="str">
        <f>IF(A15="","",VLOOKUP(A15,Entrants!$B$4:$D$102,3))</f>
        <v>CC</v>
      </c>
      <c r="C15" s="78">
        <v>11</v>
      </c>
      <c r="D15" s="77" t="str">
        <f>IF(A15="","",VLOOKUP(A15,Entrants!$B$4:$D$102,2))</f>
        <v>Simon Lemin</v>
      </c>
      <c r="E15" s="81">
        <v>0.016666666666666666</v>
      </c>
      <c r="F15" s="81">
        <f>IF(A15="","",VLOOKUP(A15,Entrants!$B$4:$J$102,9))</f>
        <v>0.006076388888888889</v>
      </c>
      <c r="G15" s="81">
        <f t="shared" si="0"/>
        <v>0.010590277777777778</v>
      </c>
      <c r="I15" s="8">
        <v>11</v>
      </c>
      <c r="J15" s="10" t="s">
        <v>71</v>
      </c>
      <c r="K15" s="85">
        <v>0.01693287037037037</v>
      </c>
      <c r="L15" s="9">
        <v>0.005729166666666667</v>
      </c>
      <c r="M15" s="9">
        <v>0.011203703703703702</v>
      </c>
      <c r="N15" s="9"/>
      <c r="O15" s="9"/>
      <c r="P15" s="4"/>
      <c r="Q15" s="4"/>
    </row>
    <row r="16" spans="1:17" ht="15">
      <c r="A16" s="78">
        <v>580</v>
      </c>
      <c r="B16" s="78" t="str">
        <f>IF(A16="","",VLOOKUP(A16,Entrants!$B$4:$D$102,3))</f>
        <v>BL</v>
      </c>
      <c r="C16" s="78">
        <v>12</v>
      </c>
      <c r="D16" s="77" t="str">
        <f>IF(A16="","",VLOOKUP(A16,Entrants!$B$4:$D$102,2))</f>
        <v>Julie Lemin</v>
      </c>
      <c r="E16" s="81">
        <v>0.016689814814814817</v>
      </c>
      <c r="F16" s="81">
        <f>IF(A16="","",VLOOKUP(A16,Entrants!$B$4:$J$102,9))</f>
        <v>0.003645833333333333</v>
      </c>
      <c r="G16" s="81">
        <f t="shared" si="0"/>
        <v>0.013043981481481485</v>
      </c>
      <c r="I16" s="8">
        <v>12</v>
      </c>
      <c r="J16" s="10" t="s">
        <v>96</v>
      </c>
      <c r="K16" s="85">
        <v>0.016828703703703703</v>
      </c>
      <c r="L16" s="9">
        <v>0.005555555555555556</v>
      </c>
      <c r="M16" s="9">
        <v>0.011273148148148147</v>
      </c>
      <c r="N16" s="9"/>
      <c r="O16" s="9"/>
      <c r="P16" s="4"/>
      <c r="Q16" s="4"/>
    </row>
    <row r="17" spans="1:17" ht="15">
      <c r="A17" s="78">
        <v>542</v>
      </c>
      <c r="B17" s="78" t="str">
        <f>IF(A17="","",VLOOKUP(A17,Entrants!$B$4:$D$102,3))</f>
        <v>TB</v>
      </c>
      <c r="C17" s="78">
        <v>13</v>
      </c>
      <c r="D17" s="77" t="str">
        <f>IF(A17="","",VLOOKUP(A17,Entrants!$B$4:$D$102,2))</f>
        <v>Alison Lowes</v>
      </c>
      <c r="E17" s="81">
        <v>0.016701388888888887</v>
      </c>
      <c r="F17" s="81">
        <f>IF(A17="","",VLOOKUP(A17,Entrants!$B$4:$J$102,9))</f>
        <v>0.0020833333333333333</v>
      </c>
      <c r="G17" s="81">
        <f t="shared" si="0"/>
        <v>0.014618055555555554</v>
      </c>
      <c r="I17" s="8">
        <v>13</v>
      </c>
      <c r="J17" s="10" t="s">
        <v>48</v>
      </c>
      <c r="K17" s="85">
        <v>0.016747685185185185</v>
      </c>
      <c r="L17" s="9">
        <v>0.005381944444444445</v>
      </c>
      <c r="M17" s="9">
        <v>0.011365740740740739</v>
      </c>
      <c r="N17" s="9"/>
      <c r="O17" s="9"/>
      <c r="P17" s="4"/>
      <c r="Q17" s="4"/>
    </row>
    <row r="18" spans="1:17" ht="15">
      <c r="A18" s="78">
        <v>575</v>
      </c>
      <c r="B18" s="78" t="str">
        <f>IF(A18="","",VLOOKUP(A18,Entrants!$B$4:$D$102,3))</f>
        <v>MM</v>
      </c>
      <c r="C18" s="78">
        <v>14</v>
      </c>
      <c r="D18" s="77" t="str">
        <f>IF(A18="","",VLOOKUP(A18,Entrants!$B$4:$D$102,2))</f>
        <v>Michael Butters</v>
      </c>
      <c r="E18" s="81">
        <v>0.01673611111111111</v>
      </c>
      <c r="F18" s="81">
        <f>IF(A18="","",VLOOKUP(A18,Entrants!$B$4:$J$102,9))</f>
        <v>0.006597222222222222</v>
      </c>
      <c r="G18" s="81">
        <f t="shared" si="0"/>
        <v>0.010138888888888888</v>
      </c>
      <c r="I18" s="8">
        <v>14</v>
      </c>
      <c r="J18" s="10" t="s">
        <v>50</v>
      </c>
      <c r="K18" s="85">
        <v>0.0169212962962963</v>
      </c>
      <c r="L18" s="9">
        <v>0.005555555555555556</v>
      </c>
      <c r="M18" s="9">
        <v>0.011365740740740742</v>
      </c>
      <c r="N18" s="9"/>
      <c r="O18" s="9"/>
      <c r="P18" s="4"/>
      <c r="Q18" s="4"/>
    </row>
    <row r="19" spans="1:17" ht="15">
      <c r="A19" s="78">
        <v>539</v>
      </c>
      <c r="B19" s="78" t="str">
        <f>IF(A19="","",VLOOKUP(A19,Entrants!$B$4:$D$102,3))</f>
        <v>BB</v>
      </c>
      <c r="C19" s="78">
        <v>15</v>
      </c>
      <c r="D19" s="77" t="str">
        <f>IF(A19="","",VLOOKUP(A19,Entrants!$B$4:$D$102,2))</f>
        <v>Steve Walker</v>
      </c>
      <c r="E19" s="81">
        <v>0.016747685185185185</v>
      </c>
      <c r="F19" s="81">
        <f>IF(A19="","",VLOOKUP(A19,Entrants!$B$4:$J$102,9))</f>
        <v>0.005381944444444445</v>
      </c>
      <c r="G19" s="81">
        <f t="shared" si="0"/>
        <v>0.011365740740740739</v>
      </c>
      <c r="I19" s="8">
        <v>15</v>
      </c>
      <c r="J19" s="10" t="s">
        <v>128</v>
      </c>
      <c r="K19" s="85">
        <v>0.016828703703703703</v>
      </c>
      <c r="L19" s="9">
        <v>0.0050347222222222225</v>
      </c>
      <c r="M19" s="9">
        <v>0.011793981481481482</v>
      </c>
      <c r="N19" s="9"/>
      <c r="O19" s="9"/>
      <c r="P19" s="4"/>
      <c r="Q19" s="4"/>
    </row>
    <row r="20" spans="1:17" ht="15">
      <c r="A20" s="78">
        <v>561</v>
      </c>
      <c r="B20" s="78" t="str">
        <f>IF(A20="","",VLOOKUP(A20,Entrants!$B$4:$D$102,3))</f>
        <v>HT</v>
      </c>
      <c r="C20" s="78">
        <v>16</v>
      </c>
      <c r="D20" s="77" t="str">
        <f>IF(A20="","",VLOOKUP(A20,Entrants!$B$4:$D$102,2))</f>
        <v>Peter Holmback</v>
      </c>
      <c r="E20" s="81">
        <v>0.016770833333333332</v>
      </c>
      <c r="F20" s="81">
        <f>IF(A20="","",VLOOKUP(A20,Entrants!$B$4:$J$102,9))</f>
        <v>0.006423611111111112</v>
      </c>
      <c r="G20" s="81">
        <f t="shared" si="0"/>
        <v>0.01034722222222222</v>
      </c>
      <c r="I20" s="8">
        <v>16</v>
      </c>
      <c r="J20" s="10" t="s">
        <v>45</v>
      </c>
      <c r="K20" s="85">
        <v>0.01650462962962963</v>
      </c>
      <c r="L20" s="9">
        <v>0.0046875</v>
      </c>
      <c r="M20" s="9">
        <v>0.011817129629629629</v>
      </c>
      <c r="N20" s="9"/>
      <c r="O20" s="9"/>
      <c r="P20" s="4"/>
      <c r="Q20" s="4"/>
    </row>
    <row r="21" spans="1:17" ht="15">
      <c r="A21" s="78">
        <v>550</v>
      </c>
      <c r="B21" s="78" t="str">
        <f>IF(A21="","",VLOOKUP(A21,Entrants!$B$4:$D$102,3))</f>
        <v>CC</v>
      </c>
      <c r="C21" s="78">
        <v>17</v>
      </c>
      <c r="D21" s="77" t="str">
        <f>IF(A21="","",VLOOKUP(A21,Entrants!$B$4:$D$102,2))</f>
        <v>Phillippa Baxter</v>
      </c>
      <c r="E21" s="81">
        <v>0.01681712962962963</v>
      </c>
      <c r="F21" s="81">
        <f>IF(A21="","",VLOOKUP(A21,Entrants!$B$4:$J$102,9))</f>
        <v>0.004166666666666667</v>
      </c>
      <c r="G21" s="81">
        <f t="shared" si="0"/>
        <v>0.012650462962962964</v>
      </c>
      <c r="I21" s="8">
        <v>17</v>
      </c>
      <c r="J21" s="10" t="s">
        <v>117</v>
      </c>
      <c r="K21" s="85">
        <v>0.016574074074074074</v>
      </c>
      <c r="L21" s="9">
        <v>0.0046875</v>
      </c>
      <c r="M21" s="9">
        <v>0.011886574074074074</v>
      </c>
      <c r="N21" s="9"/>
      <c r="O21" s="9"/>
      <c r="P21" s="4"/>
      <c r="Q21" s="4"/>
    </row>
    <row r="22" spans="1:17" ht="15">
      <c r="A22" s="78">
        <v>530</v>
      </c>
      <c r="B22" s="78" t="str">
        <f>IF(A22="","",VLOOKUP(A22,Entrants!$B$4:$D$102,3))</f>
        <v>RR</v>
      </c>
      <c r="C22" s="78">
        <v>18</v>
      </c>
      <c r="D22" s="77" t="str">
        <f>IF(A22="","",VLOOKUP(A22,Entrants!$B$4:$D$102,2))</f>
        <v>Ian Baxter</v>
      </c>
      <c r="E22" s="81">
        <v>0.016828703703703703</v>
      </c>
      <c r="F22" s="81">
        <f>IF(A22="","",VLOOKUP(A22,Entrants!$B$4:$J$102,9))</f>
        <v>0.005555555555555556</v>
      </c>
      <c r="G22" s="81">
        <f t="shared" si="0"/>
        <v>0.011273148148148147</v>
      </c>
      <c r="I22" s="8">
        <v>18</v>
      </c>
      <c r="J22" s="10" t="s">
        <v>115</v>
      </c>
      <c r="K22" s="85">
        <v>0.01734953703703704</v>
      </c>
      <c r="L22" s="9">
        <v>0.005381944444444445</v>
      </c>
      <c r="M22" s="9">
        <v>0.011967592592592592</v>
      </c>
      <c r="N22" s="9"/>
      <c r="O22" s="9"/>
      <c r="P22" s="4"/>
      <c r="Q22" s="4"/>
    </row>
    <row r="23" spans="1:17" ht="15">
      <c r="A23" s="78">
        <v>571</v>
      </c>
      <c r="B23" s="78" t="str">
        <f>IF(A23="","",VLOOKUP(A23,Entrants!$B$4:$D$102,3))</f>
        <v>MM</v>
      </c>
      <c r="C23" s="78">
        <v>19</v>
      </c>
      <c r="D23" s="77" t="str">
        <f>IF(A23="","",VLOOKUP(A23,Entrants!$B$4:$D$102,2))</f>
        <v>Terry Mcabe</v>
      </c>
      <c r="E23" s="81">
        <v>0.016828703703703703</v>
      </c>
      <c r="F23" s="81">
        <f>IF(A23="","",VLOOKUP(A23,Entrants!$B$4:$J$102,9))</f>
        <v>0.0050347222222222225</v>
      </c>
      <c r="G23" s="81">
        <f t="shared" si="0"/>
        <v>0.011793981481481482</v>
      </c>
      <c r="I23" s="8">
        <v>19</v>
      </c>
      <c r="J23" s="10" t="s">
        <v>103</v>
      </c>
      <c r="K23" s="85">
        <v>0.0166087962962963</v>
      </c>
      <c r="L23" s="9">
        <v>0.004513888888888889</v>
      </c>
      <c r="M23" s="9">
        <v>0.012094907407407408</v>
      </c>
      <c r="N23" s="9"/>
      <c r="O23" s="9"/>
      <c r="P23" s="4"/>
      <c r="Q23" s="4"/>
    </row>
    <row r="24" spans="1:17" ht="15">
      <c r="A24" s="78">
        <v>535</v>
      </c>
      <c r="B24" s="78" t="str">
        <f>IF(A24="","",VLOOKUP(A24,Entrants!$B$4:$D$102,3))</f>
        <v>BB</v>
      </c>
      <c r="C24" s="78">
        <v>20</v>
      </c>
      <c r="D24" s="77" t="str">
        <f>IF(A24="","",VLOOKUP(A24,Entrants!$B$4:$D$102,2))</f>
        <v>Dave Bradley</v>
      </c>
      <c r="E24" s="81">
        <v>0.0169212962962963</v>
      </c>
      <c r="F24" s="81">
        <f>IF(A24="","",VLOOKUP(A24,Entrants!$B$4:$J$102,9))</f>
        <v>0.005555555555555556</v>
      </c>
      <c r="G24" s="81">
        <f t="shared" si="0"/>
        <v>0.011365740740740742</v>
      </c>
      <c r="I24" s="8">
        <v>20</v>
      </c>
      <c r="J24" s="10" t="s">
        <v>80</v>
      </c>
      <c r="K24" s="85">
        <v>0.01747685185185185</v>
      </c>
      <c r="L24" s="9">
        <v>0.005208333333333333</v>
      </c>
      <c r="M24" s="9">
        <v>0.012268518518518519</v>
      </c>
      <c r="N24" s="9"/>
      <c r="O24" s="9"/>
      <c r="P24" s="4"/>
      <c r="Q24" s="4"/>
    </row>
    <row r="25" spans="1:17" ht="15">
      <c r="A25" s="78">
        <v>529</v>
      </c>
      <c r="B25" s="78" t="str">
        <f>IF(A25="","",VLOOKUP(A25,Entrants!$B$4:$D$102,3))</f>
        <v>RR</v>
      </c>
      <c r="C25" s="78">
        <v>21</v>
      </c>
      <c r="D25" s="77" t="str">
        <f>IF(A25="","",VLOOKUP(A25,Entrants!$B$4:$D$102,2))</f>
        <v>Heather Christopher</v>
      </c>
      <c r="E25" s="81">
        <v>0.01693287037037037</v>
      </c>
      <c r="F25" s="81">
        <f>IF(A25="","",VLOOKUP(A25,Entrants!$B$4:$J$102,9))</f>
        <v>0.005729166666666667</v>
      </c>
      <c r="G25" s="81">
        <f t="shared" si="0"/>
        <v>0.011203703703703702</v>
      </c>
      <c r="I25" s="8">
        <v>21</v>
      </c>
      <c r="J25" s="10" t="s">
        <v>120</v>
      </c>
      <c r="K25" s="85">
        <v>0.01596064814814815</v>
      </c>
      <c r="L25" s="9">
        <v>0.003472222222222222</v>
      </c>
      <c r="M25" s="9">
        <v>0.012488425925925929</v>
      </c>
      <c r="N25" s="9"/>
      <c r="O25" s="9"/>
      <c r="P25" s="4"/>
      <c r="Q25" s="4"/>
    </row>
    <row r="26" spans="1:17" ht="15">
      <c r="A26" s="78">
        <v>541</v>
      </c>
      <c r="B26" s="78" t="str">
        <f>IF(A26="","",VLOOKUP(A26,Entrants!$B$4:$D$102,3))</f>
        <v>TB</v>
      </c>
      <c r="C26" s="78">
        <v>22</v>
      </c>
      <c r="D26" s="77" t="str">
        <f>IF(A26="","",VLOOKUP(A26,Entrants!$B$4:$D$102,2))</f>
        <v>Rachel Falloon</v>
      </c>
      <c r="E26" s="81">
        <v>0.01693287037037037</v>
      </c>
      <c r="F26" s="81">
        <f>IF(A26="","",VLOOKUP(A26,Entrants!$B$4:$J$102,9))</f>
        <v>0.0031249999999999997</v>
      </c>
      <c r="G26" s="81">
        <f t="shared" si="0"/>
        <v>0.01380787037037037</v>
      </c>
      <c r="I26" s="8">
        <v>22</v>
      </c>
      <c r="J26" s="10" t="s">
        <v>53</v>
      </c>
      <c r="K26" s="85">
        <v>0.017013888888888887</v>
      </c>
      <c r="L26" s="9">
        <v>0.004513888888888889</v>
      </c>
      <c r="M26" s="9">
        <v>0.012499999999999997</v>
      </c>
      <c r="N26" s="9"/>
      <c r="O26" s="9"/>
      <c r="P26" s="4"/>
      <c r="Q26" s="4"/>
    </row>
    <row r="27" spans="1:17" ht="15">
      <c r="A27" s="78">
        <v>533</v>
      </c>
      <c r="B27" s="78" t="str">
        <f>IF(A27="","",VLOOKUP(A27,Entrants!$B$4:$D$102,3))</f>
        <v>RR</v>
      </c>
      <c r="C27" s="78">
        <v>23</v>
      </c>
      <c r="D27" s="77" t="str">
        <f>IF(A27="","",VLOOKUP(A27,Entrants!$B$4:$D$102,2))</f>
        <v>Ron Ingram</v>
      </c>
      <c r="E27" s="81">
        <v>0.017013888888888887</v>
      </c>
      <c r="F27" s="81">
        <f>IF(A27="","",VLOOKUP(A27,Entrants!$B$4:$J$102,9))</f>
        <v>0.004513888888888889</v>
      </c>
      <c r="G27" s="81">
        <f t="shared" si="0"/>
        <v>0.012499999999999997</v>
      </c>
      <c r="I27" s="8">
        <v>23</v>
      </c>
      <c r="J27" s="10" t="s">
        <v>104</v>
      </c>
      <c r="K27" s="85">
        <v>0.01681712962962963</v>
      </c>
      <c r="L27" s="9">
        <v>0.004166666666666667</v>
      </c>
      <c r="M27" s="9">
        <v>0.012650462962962964</v>
      </c>
      <c r="N27" s="9"/>
      <c r="O27" s="9"/>
      <c r="P27" s="4"/>
      <c r="Q27" s="4"/>
    </row>
    <row r="28" spans="1:17" ht="15">
      <c r="A28" s="78">
        <v>562</v>
      </c>
      <c r="B28" s="78" t="str">
        <f>IF(A28="","",VLOOKUP(A28,Entrants!$B$4:$D$102,3))</f>
        <v>HT</v>
      </c>
      <c r="C28" s="78">
        <v>24</v>
      </c>
      <c r="D28" s="77" t="str">
        <f>IF(A28="","",VLOOKUP(A28,Entrants!$B$4:$D$102,2))</f>
        <v>Martin Gaughan</v>
      </c>
      <c r="E28" s="81">
        <v>0.017060185185185185</v>
      </c>
      <c r="F28" s="81">
        <f>IF(A28="","",VLOOKUP(A28,Entrants!$B$4:$J$102,9))</f>
        <v>0.006597222222222222</v>
      </c>
      <c r="G28" s="81">
        <f t="shared" si="0"/>
        <v>0.010462962962962962</v>
      </c>
      <c r="I28" s="8">
        <v>24</v>
      </c>
      <c r="J28" s="10" t="s">
        <v>55</v>
      </c>
      <c r="K28" s="85">
        <v>0.018194444444444444</v>
      </c>
      <c r="L28" s="9">
        <v>0.005381944444444445</v>
      </c>
      <c r="M28" s="9">
        <v>0.012812499999999998</v>
      </c>
      <c r="N28" s="9"/>
      <c r="O28" s="9"/>
      <c r="P28" s="4"/>
      <c r="Q28" s="4"/>
    </row>
    <row r="29" spans="1:17" ht="15">
      <c r="A29" s="78">
        <v>534</v>
      </c>
      <c r="B29" s="78" t="str">
        <f>IF(A29="","",VLOOKUP(A29,Entrants!$B$4:$D$102,3))</f>
        <v>BB</v>
      </c>
      <c r="C29" s="78">
        <v>25</v>
      </c>
      <c r="D29" s="77" t="str">
        <f>IF(A29="","",VLOOKUP(A29,Entrants!$B$4:$D$102,2))</f>
        <v>Andrea Scott</v>
      </c>
      <c r="E29" s="81">
        <v>0.01707175925925926</v>
      </c>
      <c r="F29" s="81">
        <f>IF(A29="","",VLOOKUP(A29,Entrants!$B$4:$J$102,9))</f>
        <v>0.0010416666666666667</v>
      </c>
      <c r="G29" s="81">
        <f t="shared" si="0"/>
        <v>0.016030092592592592</v>
      </c>
      <c r="I29" s="8">
        <v>25</v>
      </c>
      <c r="J29" s="10" t="s">
        <v>42</v>
      </c>
      <c r="K29" s="85">
        <v>0.016689814814814817</v>
      </c>
      <c r="L29" s="9">
        <v>0.003645833333333333</v>
      </c>
      <c r="M29" s="9">
        <v>0.013043981481481485</v>
      </c>
      <c r="N29" s="9"/>
      <c r="O29" s="9"/>
      <c r="P29" s="4"/>
      <c r="Q29" s="4"/>
    </row>
    <row r="30" spans="1:17" ht="15">
      <c r="A30" s="78">
        <v>531</v>
      </c>
      <c r="B30" s="78" t="str">
        <f>IF(A30="","",VLOOKUP(A30,Entrants!$B$4:$D$102,3))</f>
        <v>RR</v>
      </c>
      <c r="C30" s="78">
        <v>26</v>
      </c>
      <c r="D30" s="77" t="str">
        <f>IF(A30="","",VLOOKUP(A30,Entrants!$B$4:$D$102,2))</f>
        <v>Richard Shillinglaw</v>
      </c>
      <c r="E30" s="81">
        <v>0.017141203703703704</v>
      </c>
      <c r="F30" s="81">
        <f>IF(A30="","",VLOOKUP(A30,Entrants!$B$4:$J$102,9))</f>
        <v>0.003472222222222222</v>
      </c>
      <c r="G30" s="81">
        <f t="shared" si="0"/>
        <v>0.013668981481481482</v>
      </c>
      <c r="I30" s="8">
        <v>26</v>
      </c>
      <c r="J30" s="10" t="s">
        <v>101</v>
      </c>
      <c r="K30" s="85">
        <v>0.01642361111111111</v>
      </c>
      <c r="L30" s="9">
        <v>0.003298611111111111</v>
      </c>
      <c r="M30" s="9">
        <v>0.013125</v>
      </c>
      <c r="N30" s="9"/>
      <c r="O30" s="9"/>
      <c r="P30" s="4"/>
      <c r="Q30" s="4"/>
    </row>
    <row r="31" spans="1:17" ht="15">
      <c r="A31" s="78">
        <v>557</v>
      </c>
      <c r="B31" s="78" t="str">
        <f>IF(A31="","",VLOOKUP(A31,Entrants!$B$4:$D$102,3))</f>
        <v>MR</v>
      </c>
      <c r="C31" s="78">
        <v>27</v>
      </c>
      <c r="D31" s="77" t="str">
        <f>IF(A31="","",VLOOKUP(A31,Entrants!$B$4:$D$102,2))</f>
        <v>Terry Hart</v>
      </c>
      <c r="E31" s="81">
        <v>0.017222222222222222</v>
      </c>
      <c r="F31" s="81">
        <f>IF(A31="","",VLOOKUP(A31,Entrants!$B$4:$J$102,9))</f>
        <v>0.003298611111111111</v>
      </c>
      <c r="G31" s="81">
        <f t="shared" si="0"/>
        <v>0.01392361111111111</v>
      </c>
      <c r="I31" s="8">
        <v>27</v>
      </c>
      <c r="J31" s="10" t="s">
        <v>122</v>
      </c>
      <c r="K31" s="85">
        <v>0.017777777777777778</v>
      </c>
      <c r="L31" s="9">
        <v>0.004513888888888889</v>
      </c>
      <c r="M31" s="9">
        <v>0.013263888888888888</v>
      </c>
      <c r="N31" s="9"/>
      <c r="O31" s="9"/>
      <c r="P31" s="4"/>
      <c r="Q31" s="4"/>
    </row>
    <row r="32" spans="1:17" ht="15">
      <c r="A32" s="78">
        <v>553</v>
      </c>
      <c r="B32" s="78" t="str">
        <f>IF(A32="","",VLOOKUP(A32,Entrants!$B$4:$D$102,3))</f>
        <v>MR</v>
      </c>
      <c r="C32" s="78">
        <v>28</v>
      </c>
      <c r="D32" s="77" t="str">
        <f>IF(A32="","",VLOOKUP(A32,Entrants!$B$4:$D$102,2))</f>
        <v>Robbie Barkley</v>
      </c>
      <c r="E32" s="81">
        <v>0.017233796296296296</v>
      </c>
      <c r="F32" s="81">
        <f>IF(A32="","",VLOOKUP(A32,Entrants!$B$4:$J$102,9))</f>
        <v>0.007465277777777778</v>
      </c>
      <c r="G32" s="81">
        <f t="shared" si="0"/>
        <v>0.009768518518518517</v>
      </c>
      <c r="I32" s="8">
        <v>28</v>
      </c>
      <c r="J32" s="10" t="s">
        <v>64</v>
      </c>
      <c r="K32" s="85">
        <v>0.017569444444444447</v>
      </c>
      <c r="L32" s="9">
        <v>0.004166666666666667</v>
      </c>
      <c r="M32" s="9">
        <v>0.01340277777777778</v>
      </c>
      <c r="N32" s="9"/>
      <c r="O32" s="9"/>
      <c r="P32" s="4"/>
      <c r="Q32" s="4"/>
    </row>
    <row r="33" spans="1:17" ht="15">
      <c r="A33" s="78">
        <v>559</v>
      </c>
      <c r="B33" s="78" t="str">
        <f>IF(A33="","",VLOOKUP(A33,Entrants!$B$4:$D$102,3))</f>
        <v>HT</v>
      </c>
      <c r="C33" s="78">
        <v>29</v>
      </c>
      <c r="D33" s="77" t="str">
        <f>IF(A33="","",VLOOKUP(A33,Entrants!$B$4:$D$102,2))</f>
        <v>Heather Barrass</v>
      </c>
      <c r="E33" s="81">
        <v>0.01726851851851852</v>
      </c>
      <c r="F33" s="81">
        <f>IF(A33="","",VLOOKUP(A33,Entrants!$B$4:$J$102,9))</f>
        <v>0.003472222222222222</v>
      </c>
      <c r="G33" s="81">
        <f t="shared" si="0"/>
        <v>0.013796296296296298</v>
      </c>
      <c r="I33" s="8">
        <v>29</v>
      </c>
      <c r="J33" s="10" t="s">
        <v>54</v>
      </c>
      <c r="K33" s="85">
        <v>0.01840277777777778</v>
      </c>
      <c r="L33" s="9">
        <v>0.004861111111111111</v>
      </c>
      <c r="M33" s="9">
        <v>0.013541666666666667</v>
      </c>
      <c r="N33" s="9"/>
      <c r="O33" s="9"/>
      <c r="P33" s="4"/>
      <c r="Q33" s="4"/>
    </row>
    <row r="34" spans="1:17" ht="15">
      <c r="A34" s="78">
        <v>515</v>
      </c>
      <c r="B34" s="78" t="str">
        <f>IF(A34="","",VLOOKUP(A34,Entrants!$B$4:$D$102,3))</f>
        <v>SS</v>
      </c>
      <c r="C34" s="78">
        <v>30</v>
      </c>
      <c r="D34" s="77" t="str">
        <f>IF(A34="","",VLOOKUP(A34,Entrants!$B$4:$D$102,2))</f>
        <v>Joseph Dungworth</v>
      </c>
      <c r="E34" s="81">
        <v>0.01734953703703704</v>
      </c>
      <c r="F34" s="81">
        <f>IF(A34="","",VLOOKUP(A34,Entrants!$B$4:$J$102,9))</f>
        <v>0.005381944444444445</v>
      </c>
      <c r="G34" s="81">
        <f t="shared" si="0"/>
        <v>0.011967592592592592</v>
      </c>
      <c r="I34" s="8">
        <v>30</v>
      </c>
      <c r="J34" s="10" t="s">
        <v>47</v>
      </c>
      <c r="K34" s="85">
        <v>0.017141203703703704</v>
      </c>
      <c r="L34" s="9">
        <v>0.003472222222222222</v>
      </c>
      <c r="M34" s="9">
        <v>0.013668981481481482</v>
      </c>
      <c r="N34" s="9"/>
      <c r="O34" s="9"/>
      <c r="P34" s="4"/>
      <c r="Q34" s="4"/>
    </row>
    <row r="35" spans="1:17" ht="15">
      <c r="A35" s="78">
        <v>558</v>
      </c>
      <c r="B35" s="78" t="str">
        <f>IF(A35="","",VLOOKUP(A35,Entrants!$B$4:$D$102,3))</f>
        <v>HT</v>
      </c>
      <c r="C35" s="78">
        <v>31</v>
      </c>
      <c r="D35" s="77" t="str">
        <f>IF(A35="","",VLOOKUP(A35,Entrants!$B$4:$D$102,2))</f>
        <v>Graeme Hare</v>
      </c>
      <c r="E35" s="81">
        <v>0.01747685185185185</v>
      </c>
      <c r="F35" s="81">
        <f>IF(A35="","",VLOOKUP(A35,Entrants!$B$4:$J$102,9))</f>
        <v>0.005208333333333333</v>
      </c>
      <c r="G35" s="81">
        <f t="shared" si="0"/>
        <v>0.012268518518518519</v>
      </c>
      <c r="I35" s="8">
        <v>31</v>
      </c>
      <c r="J35" s="10" t="s">
        <v>81</v>
      </c>
      <c r="K35" s="85">
        <v>0.01726851851851852</v>
      </c>
      <c r="L35" s="9">
        <v>0.003472222222222222</v>
      </c>
      <c r="M35" s="9">
        <v>0.013796296296296298</v>
      </c>
      <c r="N35" s="9"/>
      <c r="O35" s="9"/>
      <c r="P35" s="4"/>
      <c r="Q35" s="4"/>
    </row>
    <row r="36" spans="1:17" ht="15">
      <c r="A36" s="78">
        <v>518</v>
      </c>
      <c r="B36" s="78" t="str">
        <f>IF(A36="","",VLOOKUP(A36,Entrants!$B$4:$D$102,3))</f>
        <v>CG</v>
      </c>
      <c r="C36" s="78">
        <v>32</v>
      </c>
      <c r="D36" s="77" t="str">
        <f>IF(A36="","",VLOOKUP(A36,Entrants!$B$4:$D$102,2))</f>
        <v>Keith Willshire</v>
      </c>
      <c r="E36" s="81">
        <v>0.017569444444444447</v>
      </c>
      <c r="F36" s="81">
        <f>IF(A36="","",VLOOKUP(A36,Entrants!$B$4:$J$102,9))</f>
        <v>0.004166666666666667</v>
      </c>
      <c r="G36" s="81">
        <f t="shared" si="0"/>
        <v>0.01340277777777778</v>
      </c>
      <c r="I36" s="8">
        <v>32</v>
      </c>
      <c r="J36" s="10" t="s">
        <v>100</v>
      </c>
      <c r="K36" s="85">
        <v>0.01693287037037037</v>
      </c>
      <c r="L36" s="9">
        <v>0.0031249999999999997</v>
      </c>
      <c r="M36" s="9">
        <v>0.01380787037037037</v>
      </c>
      <c r="N36" s="9"/>
      <c r="O36" s="9"/>
      <c r="P36" s="4"/>
      <c r="Q36" s="4"/>
    </row>
    <row r="37" spans="1:17" ht="15">
      <c r="A37" s="78">
        <v>512</v>
      </c>
      <c r="B37" s="78" t="str">
        <f>IF(A37="","",VLOOKUP(A37,Entrants!$B$4:$D$102,3))</f>
        <v>SS</v>
      </c>
      <c r="C37" s="78">
        <v>33</v>
      </c>
      <c r="D37" s="77" t="str">
        <f>IF(A37="","",VLOOKUP(A37,Entrants!$B$4:$D$102,2))</f>
        <v>Charlotte Ramsay</v>
      </c>
      <c r="E37" s="81">
        <v>0.017777777777777778</v>
      </c>
      <c r="F37" s="81">
        <f>IF(A37="","",VLOOKUP(A37,Entrants!$B$4:$J$102,9))</f>
        <v>0.004513888888888889</v>
      </c>
      <c r="G37" s="81">
        <f t="shared" si="0"/>
        <v>0.013263888888888888</v>
      </c>
      <c r="I37" s="8">
        <v>33</v>
      </c>
      <c r="J37" s="10" t="s">
        <v>68</v>
      </c>
      <c r="K37" s="85">
        <v>0.01960648148148148</v>
      </c>
      <c r="L37" s="9">
        <v>0.005729166666666667</v>
      </c>
      <c r="M37" s="9">
        <v>0.013877314814814815</v>
      </c>
      <c r="N37" s="9"/>
      <c r="O37" s="9"/>
      <c r="P37" s="4"/>
      <c r="Q37" s="4"/>
    </row>
    <row r="38" spans="1:17" ht="15">
      <c r="A38" s="78">
        <v>570</v>
      </c>
      <c r="B38" s="78" t="str">
        <f>IF(A38="","",VLOOKUP(A38,Entrants!$B$4:$D$102,3))</f>
        <v>MM</v>
      </c>
      <c r="C38" s="78">
        <v>34</v>
      </c>
      <c r="D38" s="77" t="str">
        <f>IF(A38="","",VLOOKUP(A38,Entrants!$B$4:$D$102,2))</f>
        <v>Joe Frazer</v>
      </c>
      <c r="E38" s="81">
        <v>0.018194444444444444</v>
      </c>
      <c r="F38" s="81">
        <f>IF(A38="","",VLOOKUP(A38,Entrants!$B$4:$J$102,9))</f>
        <v>0.005381944444444445</v>
      </c>
      <c r="G38" s="81">
        <f t="shared" si="0"/>
        <v>0.012812499999999998</v>
      </c>
      <c r="I38" s="8">
        <v>34</v>
      </c>
      <c r="J38" s="10" t="s">
        <v>72</v>
      </c>
      <c r="K38" s="85">
        <v>0.017222222222222222</v>
      </c>
      <c r="L38" s="9">
        <v>0.003298611111111111</v>
      </c>
      <c r="M38" s="9">
        <v>0.01392361111111111</v>
      </c>
      <c r="N38" s="9"/>
      <c r="O38" s="9"/>
      <c r="P38" s="4"/>
      <c r="Q38" s="4"/>
    </row>
    <row r="39" spans="1:17" ht="15">
      <c r="A39" s="78">
        <v>568</v>
      </c>
      <c r="B39" s="78" t="str">
        <f>IF(A39="","",VLOOKUP(A39,Entrants!$B$4:$D$102,3))</f>
        <v>RD</v>
      </c>
      <c r="C39" s="78">
        <v>35</v>
      </c>
      <c r="D39" s="77" t="str">
        <f>IF(A39="","",VLOOKUP(A39,Entrants!$B$4:$D$102,2))</f>
        <v>Aynsley Herron</v>
      </c>
      <c r="E39" s="81">
        <v>0.01840277777777778</v>
      </c>
      <c r="F39" s="81">
        <f>IF(A39="","",VLOOKUP(A39,Entrants!$B$4:$J$102,9))</f>
        <v>0.004861111111111111</v>
      </c>
      <c r="G39" s="81">
        <f t="shared" si="0"/>
        <v>0.013541666666666667</v>
      </c>
      <c r="I39" s="8">
        <v>35</v>
      </c>
      <c r="J39" s="10" t="s">
        <v>44</v>
      </c>
      <c r="K39" s="85">
        <v>0.016701388888888887</v>
      </c>
      <c r="L39" s="9">
        <v>0.0024305555555555556</v>
      </c>
      <c r="M39" s="9">
        <v>0.014270833333333332</v>
      </c>
      <c r="N39" s="9"/>
      <c r="O39" s="9"/>
      <c r="P39" s="4"/>
      <c r="Q39" s="4"/>
    </row>
    <row r="40" spans="1:17" ht="15">
      <c r="A40" s="78">
        <v>578</v>
      </c>
      <c r="B40" s="78" t="str">
        <f>IF(A40="","",VLOOKUP(A40,Entrants!$B$4:$D$102,3))</f>
        <v>BL</v>
      </c>
      <c r="C40" s="78">
        <v>36</v>
      </c>
      <c r="D40" s="77" t="str">
        <f>IF(A40="","",VLOOKUP(A40,Entrants!$B$4:$D$102,2))</f>
        <v>Leanne Herron</v>
      </c>
      <c r="E40" s="81">
        <v>0.01960648148148148</v>
      </c>
      <c r="F40" s="81">
        <f>IF(A40="","",VLOOKUP(A40,Entrants!$B$4:$J$102,9))</f>
        <v>0.005729166666666667</v>
      </c>
      <c r="G40" s="81">
        <f t="shared" si="0"/>
        <v>0.013877314814814815</v>
      </c>
      <c r="I40" s="8">
        <v>36</v>
      </c>
      <c r="J40" s="10" t="s">
        <v>69</v>
      </c>
      <c r="K40" s="85">
        <v>0.01707175925925926</v>
      </c>
      <c r="L40" s="9">
        <v>0.0010416666666666667</v>
      </c>
      <c r="M40" s="9">
        <v>0.016030092592592592</v>
      </c>
      <c r="N40" s="9"/>
      <c r="O40" s="9"/>
      <c r="P40" s="4"/>
      <c r="Q40" s="4"/>
    </row>
    <row r="41" spans="1:17" ht="15">
      <c r="A41" s="78"/>
      <c r="B41" s="78">
        <f>IF(A41="","",VLOOKUP(A41,Entrants!$B$4:$D$102,3))</f>
      </c>
      <c r="C41" s="78">
        <v>37</v>
      </c>
      <c r="D41" s="77">
        <f>IF(A41="","",VLOOKUP(A41,Entrants!$B$4:$D$102,2))</f>
      </c>
      <c r="E41" s="79"/>
      <c r="F41" s="81">
        <f>IF(A41="","",VLOOKUP(A41,Entrants!$B$4:$J$102,9))</f>
      </c>
      <c r="G41" s="81">
        <f t="shared" si="0"/>
      </c>
      <c r="I41" s="8">
        <v>37</v>
      </c>
      <c r="J41" s="10" t="s">
        <v>16</v>
      </c>
      <c r="K41" s="85"/>
      <c r="L41" s="9" t="s">
        <v>16</v>
      </c>
      <c r="M41" s="9" t="s">
        <v>16</v>
      </c>
      <c r="N41" s="9"/>
      <c r="O41" s="9"/>
      <c r="P41" s="4"/>
      <c r="Q41" s="4"/>
    </row>
    <row r="42" spans="1:17" ht="15">
      <c r="A42" s="78"/>
      <c r="B42" s="78">
        <f>IF(A42="","",VLOOKUP(A42,Entrants!$B$4:$D$102,3))</f>
      </c>
      <c r="C42" s="78">
        <v>38</v>
      </c>
      <c r="D42" s="77">
        <f>IF(A42="","",VLOOKUP(A42,Entrants!$B$4:$D$102,2))</f>
      </c>
      <c r="E42" s="79"/>
      <c r="F42" s="81">
        <f>IF(A42="","",VLOOKUP(A42,Entrants!$B$4:$J$102,9))</f>
      </c>
      <c r="G42" s="81">
        <f t="shared" si="0"/>
      </c>
      <c r="I42" s="8">
        <v>38</v>
      </c>
      <c r="J42" s="10" t="s">
        <v>16</v>
      </c>
      <c r="K42" s="85"/>
      <c r="L42" s="9" t="s">
        <v>16</v>
      </c>
      <c r="M42" s="9" t="s">
        <v>16</v>
      </c>
      <c r="N42" s="9"/>
      <c r="O42" s="9"/>
      <c r="P42" s="4"/>
      <c r="Q42" s="4"/>
    </row>
    <row r="43" spans="1:17" ht="15">
      <c r="A43" s="78"/>
      <c r="B43" s="78">
        <f>IF(A43="","",VLOOKUP(A43,Entrants!$B$4:$D$102,3))</f>
      </c>
      <c r="C43" s="78">
        <v>39</v>
      </c>
      <c r="D43" s="77">
        <f>IF(A43="","",VLOOKUP(A43,Entrants!$B$4:$D$102,2))</f>
      </c>
      <c r="E43" s="79"/>
      <c r="F43" s="81">
        <f>IF(A43="","",VLOOKUP(A43,Entrants!$B$4:$J$102,9))</f>
      </c>
      <c r="G43" s="81">
        <f t="shared" si="0"/>
      </c>
      <c r="I43" s="8">
        <v>39</v>
      </c>
      <c r="J43" s="10" t="s">
        <v>16</v>
      </c>
      <c r="K43" s="85"/>
      <c r="L43" s="9" t="s">
        <v>16</v>
      </c>
      <c r="M43" s="9" t="s">
        <v>16</v>
      </c>
      <c r="N43" s="9"/>
      <c r="O43" s="9"/>
      <c r="P43" s="4"/>
      <c r="Q43" s="4"/>
    </row>
    <row r="44" spans="1:17" ht="15">
      <c r="A44" s="78"/>
      <c r="B44" s="78">
        <f>IF(A44="","",VLOOKUP(A44,Entrants!$B$4:$D$102,3))</f>
      </c>
      <c r="C44" s="78">
        <v>40</v>
      </c>
      <c r="D44" s="77">
        <f>IF(A44="","",VLOOKUP(A44,Entrants!$B$4:$D$102,2))</f>
      </c>
      <c r="E44" s="79"/>
      <c r="F44" s="81">
        <f>IF(A44="","",VLOOKUP(A44,Entrants!$B$4:$J$102,9))</f>
      </c>
      <c r="G44" s="81">
        <f t="shared" si="0"/>
      </c>
      <c r="I44" s="8">
        <v>40</v>
      </c>
      <c r="J44" s="10" t="s">
        <v>16</v>
      </c>
      <c r="K44" s="85"/>
      <c r="L44" s="9" t="s">
        <v>16</v>
      </c>
      <c r="M44" s="9" t="s">
        <v>16</v>
      </c>
      <c r="N44" s="9"/>
      <c r="O44" s="9"/>
      <c r="P44" s="4"/>
      <c r="Q44" s="4"/>
    </row>
    <row r="45" spans="1:17" ht="15">
      <c r="A45" s="78"/>
      <c r="B45" s="78">
        <f>IF(A45="","",VLOOKUP(A45,Entrants!$B$4:$D$102,3))</f>
      </c>
      <c r="C45" s="78">
        <v>41</v>
      </c>
      <c r="D45" s="77">
        <f>IF(A45="","",VLOOKUP(A45,Entrants!$B$4:$D$102,2))</f>
      </c>
      <c r="E45" s="79"/>
      <c r="F45" s="81">
        <f>IF(A45="","",VLOOKUP(A45,Entrants!$B$4:$J$102,9))</f>
      </c>
      <c r="G45" s="81">
        <f t="shared" si="0"/>
      </c>
      <c r="I45" s="8">
        <v>41</v>
      </c>
      <c r="J45" s="10" t="s">
        <v>16</v>
      </c>
      <c r="K45" s="85"/>
      <c r="L45" s="9" t="s">
        <v>16</v>
      </c>
      <c r="M45" s="9" t="s">
        <v>16</v>
      </c>
      <c r="N45" s="9"/>
      <c r="O45" s="9"/>
      <c r="P45" s="4"/>
      <c r="Q45" s="4"/>
    </row>
    <row r="46" spans="1:15" ht="15">
      <c r="A46" s="78"/>
      <c r="B46" s="78">
        <f>IF(A46="","",VLOOKUP(A46,Entrants!$B$4:$D$102,3))</f>
      </c>
      <c r="C46" s="78">
        <v>42</v>
      </c>
      <c r="D46" s="77">
        <f>IF(A46="","",VLOOKUP(A46,Entrants!$B$4:$D$102,2))</f>
      </c>
      <c r="E46" s="79"/>
      <c r="F46" s="81">
        <f>IF(A46="","",VLOOKUP(A46,Entrants!$B$4:$J$102,9))</f>
      </c>
      <c r="G46" s="81">
        <f t="shared" si="0"/>
      </c>
      <c r="I46" s="8">
        <v>42</v>
      </c>
      <c r="J46" s="10" t="s">
        <v>16</v>
      </c>
      <c r="K46" s="85"/>
      <c r="L46" s="85" t="s">
        <v>16</v>
      </c>
      <c r="M46" s="85" t="s">
        <v>16</v>
      </c>
      <c r="N46" s="85"/>
      <c r="O46" s="85"/>
    </row>
    <row r="47" spans="1:15" ht="15">
      <c r="A47" s="78"/>
      <c r="B47" s="78">
        <f>IF(A47="","",VLOOKUP(A47,Entrants!$B$4:$D$102,3))</f>
      </c>
      <c r="C47" s="78">
        <v>43</v>
      </c>
      <c r="D47" s="77">
        <f>IF(A47="","",VLOOKUP(A47,Entrants!$B$4:$D$102,2))</f>
      </c>
      <c r="E47" s="78"/>
      <c r="F47" s="81">
        <f>IF(A47="","",VLOOKUP(A47,Entrants!$B$4:$J$102,9))</f>
      </c>
      <c r="G47" s="81">
        <f t="shared" si="0"/>
      </c>
      <c r="I47" s="8">
        <v>43</v>
      </c>
      <c r="J47" s="10" t="s">
        <v>16</v>
      </c>
      <c r="K47" s="115"/>
      <c r="L47" s="85" t="s">
        <v>16</v>
      </c>
      <c r="M47" s="9" t="s">
        <v>16</v>
      </c>
      <c r="N47" s="9"/>
      <c r="O47" s="9"/>
    </row>
    <row r="48" spans="1:15" ht="15">
      <c r="A48" s="78"/>
      <c r="B48" s="78">
        <f>IF(A48="","",VLOOKUP(A48,Entrants!$B$4:$D$102,3))</f>
      </c>
      <c r="C48" s="78">
        <v>44</v>
      </c>
      <c r="D48" s="77">
        <f>IF(A48="","",VLOOKUP(A48,Entrants!$B$4:$D$102,2))</f>
      </c>
      <c r="E48" s="79"/>
      <c r="F48" s="81">
        <f>IF(A48="","",VLOOKUP(A48,Entrants!$B$4:$J$102,9))</f>
      </c>
      <c r="G48" s="81">
        <f t="shared" si="0"/>
      </c>
      <c r="I48" s="8">
        <v>44</v>
      </c>
      <c r="J48" s="10" t="s">
        <v>16</v>
      </c>
      <c r="K48" s="115"/>
      <c r="L48" s="85" t="s">
        <v>16</v>
      </c>
      <c r="M48" s="9" t="s">
        <v>16</v>
      </c>
      <c r="N48" s="9"/>
      <c r="O48" s="9"/>
    </row>
    <row r="49" spans="1:15" ht="15">
      <c r="A49" s="78"/>
      <c r="B49" s="78">
        <f>IF(A49="","",VLOOKUP(A49,Entrants!$B$4:$D$102,3))</f>
      </c>
      <c r="C49" s="78">
        <v>45</v>
      </c>
      <c r="D49" s="77">
        <f>IF(A49="","",VLOOKUP(A49,Entrants!$B$4:$D$102,2))</f>
      </c>
      <c r="E49" s="78"/>
      <c r="F49" s="81">
        <f>IF(A49="","",VLOOKUP(A49,Entrants!$B$4:$J$102,9))</f>
      </c>
      <c r="G49" s="81">
        <f t="shared" si="0"/>
      </c>
      <c r="I49" s="8">
        <v>45</v>
      </c>
      <c r="J49" s="10" t="s">
        <v>16</v>
      </c>
      <c r="K49" s="115"/>
      <c r="L49" s="85" t="s">
        <v>16</v>
      </c>
      <c r="M49" s="9" t="s">
        <v>16</v>
      </c>
      <c r="N49" s="9"/>
      <c r="O49" s="9"/>
    </row>
    <row r="50" spans="1:15" ht="15">
      <c r="A50" s="78"/>
      <c r="B50" s="78">
        <f>IF(A50="","",VLOOKUP(A50,Entrants!$B$4:$D$102,3))</f>
      </c>
      <c r="C50" s="78">
        <v>46</v>
      </c>
      <c r="D50" s="77">
        <f>IF(A50="","",VLOOKUP(A50,Entrants!$B$4:$D$102,2))</f>
      </c>
      <c r="E50" s="78"/>
      <c r="F50" s="81">
        <f>IF(A50="","",VLOOKUP(A50,Entrants!$B$4:$J$102,9))</f>
      </c>
      <c r="G50" s="81">
        <f t="shared" si="0"/>
      </c>
      <c r="I50" s="8">
        <v>46</v>
      </c>
      <c r="J50" s="10" t="s">
        <v>16</v>
      </c>
      <c r="K50" s="115"/>
      <c r="L50" s="9" t="s">
        <v>16</v>
      </c>
      <c r="M50" s="9" t="s">
        <v>16</v>
      </c>
      <c r="N50" s="9"/>
      <c r="O50" s="9"/>
    </row>
    <row r="51" spans="1:15" ht="15">
      <c r="A51" s="78"/>
      <c r="B51" s="78">
        <f>IF(A51="","",VLOOKUP(A51,Entrants!$B$4:$D$102,3))</f>
      </c>
      <c r="C51" s="78">
        <v>47</v>
      </c>
      <c r="D51" s="77">
        <f>IF(A51="","",VLOOKUP(A51,Entrants!$B$4:$D$102,2))</f>
      </c>
      <c r="E51" s="78"/>
      <c r="F51" s="81">
        <f>IF(A51="","",VLOOKUP(A51,Entrants!$B$4:$J$102,9))</f>
      </c>
      <c r="G51" s="81">
        <f t="shared" si="0"/>
      </c>
      <c r="I51" s="8">
        <v>47</v>
      </c>
      <c r="J51" s="10" t="s">
        <v>16</v>
      </c>
      <c r="K51" s="115"/>
      <c r="L51" s="9" t="s">
        <v>16</v>
      </c>
      <c r="M51" s="9" t="s">
        <v>16</v>
      </c>
      <c r="N51" s="9"/>
      <c r="O51" s="9"/>
    </row>
    <row r="52" spans="1:15" ht="15">
      <c r="A52" s="78"/>
      <c r="B52" s="78">
        <f>IF(A52="","",VLOOKUP(A52,Entrants!$B$4:$D$102,3))</f>
      </c>
      <c r="C52" s="78">
        <v>48</v>
      </c>
      <c r="D52" s="77">
        <f>IF(A52="","",VLOOKUP(A52,Entrants!$B$4:$D$102,2))</f>
      </c>
      <c r="E52" s="79"/>
      <c r="F52" s="81">
        <f>IF(A52="","",VLOOKUP(A52,Entrants!$B$4:$J$102,9))</f>
      </c>
      <c r="G52" s="81">
        <f t="shared" si="0"/>
      </c>
      <c r="I52" s="8">
        <v>48</v>
      </c>
      <c r="J52" s="10" t="s">
        <v>16</v>
      </c>
      <c r="K52" s="115"/>
      <c r="L52" s="9" t="s">
        <v>16</v>
      </c>
      <c r="M52" s="9" t="s">
        <v>16</v>
      </c>
      <c r="N52" s="9"/>
      <c r="O52" s="9"/>
    </row>
    <row r="53" spans="1:15" ht="15">
      <c r="A53" s="78"/>
      <c r="B53" s="78">
        <f>IF(A53="","",VLOOKUP(A53,Entrants!$B$4:$D$102,3))</f>
      </c>
      <c r="C53" s="78">
        <v>49</v>
      </c>
      <c r="D53" s="77">
        <f>IF(A53="","",VLOOKUP(A53,Entrants!$B$4:$D$102,2))</f>
      </c>
      <c r="E53" s="78"/>
      <c r="F53" s="81">
        <f>IF(A53="","",VLOOKUP(A53,Entrants!$B$4:$J$102,9))</f>
      </c>
      <c r="G53" s="81">
        <f t="shared" si="0"/>
      </c>
      <c r="I53" s="8">
        <v>49</v>
      </c>
      <c r="J53" s="10" t="s">
        <v>16</v>
      </c>
      <c r="K53" s="115"/>
      <c r="L53" s="85" t="s">
        <v>16</v>
      </c>
      <c r="M53" s="9" t="s">
        <v>16</v>
      </c>
      <c r="N53" s="9"/>
      <c r="O53" s="9"/>
    </row>
    <row r="54" spans="1:15" ht="15">
      <c r="A54" s="78"/>
      <c r="B54" s="78">
        <f>IF(A54="","",VLOOKUP(A54,Entrants!$B$4:$D$102,3))</f>
      </c>
      <c r="C54" s="78">
        <v>50</v>
      </c>
      <c r="D54" s="77">
        <f>IF(A54="","",VLOOKUP(A54,Entrants!$B$4:$D$102,2))</f>
      </c>
      <c r="E54" s="79"/>
      <c r="F54" s="81">
        <f>IF(A54="","",VLOOKUP(A54,Entrants!$B$4:$J$102,9))</f>
      </c>
      <c r="G54" s="81">
        <f t="shared" si="0"/>
      </c>
      <c r="I54" s="8">
        <v>50</v>
      </c>
      <c r="J54" s="10" t="s">
        <v>16</v>
      </c>
      <c r="K54" s="115"/>
      <c r="L54" s="85" t="s">
        <v>16</v>
      </c>
      <c r="M54" s="9" t="s">
        <v>16</v>
      </c>
      <c r="N54" s="9"/>
      <c r="O54" s="9"/>
    </row>
    <row r="55" spans="1:15" ht="15">
      <c r="A55" s="78"/>
      <c r="B55" s="78">
        <f>IF(A55="","",VLOOKUP(A55,Entrants!$B$4:$D$102,3))</f>
      </c>
      <c r="C55" s="78">
        <v>51</v>
      </c>
      <c r="D55" s="77">
        <f>IF(A55="","",VLOOKUP(A55,Entrants!$B$4:$D$102,2))</f>
      </c>
      <c r="E55" s="78"/>
      <c r="F55" s="81">
        <f>IF(A55="","",VLOOKUP(A55,Entrants!$B$4:$J$102,9))</f>
      </c>
      <c r="G55" s="81">
        <f t="shared" si="0"/>
      </c>
      <c r="I55" s="8">
        <v>51</v>
      </c>
      <c r="J55" s="10" t="s">
        <v>16</v>
      </c>
      <c r="K55" s="115"/>
      <c r="L55" s="9" t="s">
        <v>16</v>
      </c>
      <c r="M55" s="9" t="s">
        <v>16</v>
      </c>
      <c r="N55" s="9"/>
      <c r="O55" s="9"/>
    </row>
    <row r="56" spans="1:15" ht="15">
      <c r="A56" s="78"/>
      <c r="B56" s="78">
        <f>IF(A56="","",VLOOKUP(A56,Entrants!$B$4:$D$102,3))</f>
      </c>
      <c r="C56" s="78">
        <v>52</v>
      </c>
      <c r="D56" s="77">
        <f>IF(A56="","",VLOOKUP(A56,Entrants!$B$4:$D$102,2))</f>
      </c>
      <c r="E56" s="79"/>
      <c r="F56" s="81">
        <f>IF(A56="","",VLOOKUP(A56,Entrants!$B$4:$J$102,9))</f>
      </c>
      <c r="G56" s="81">
        <f t="shared" si="0"/>
      </c>
      <c r="I56" s="8">
        <v>52</v>
      </c>
      <c r="J56" s="10" t="s">
        <v>16</v>
      </c>
      <c r="K56" s="85"/>
      <c r="L56" s="85" t="s">
        <v>16</v>
      </c>
      <c r="M56" s="85" t="s">
        <v>16</v>
      </c>
      <c r="N56" s="85"/>
      <c r="O56" s="9"/>
    </row>
    <row r="57" spans="1:15" ht="15">
      <c r="A57" s="78"/>
      <c r="B57" s="78">
        <f>IF(A57="","",VLOOKUP(A57,Entrants!$B$4:$D$102,3))</f>
      </c>
      <c r="C57" s="78">
        <v>53</v>
      </c>
      <c r="D57" s="77">
        <f>IF(A57="","",VLOOKUP(A57,Entrants!$B$4:$D$102,2))</f>
      </c>
      <c r="E57" s="79"/>
      <c r="F57" s="81">
        <f>IF(A57="","",VLOOKUP(A57,Entrants!$B$4:$J$102,9))</f>
      </c>
      <c r="G57" s="81">
        <f t="shared" si="0"/>
      </c>
      <c r="I57" s="8">
        <v>53</v>
      </c>
      <c r="J57" s="10" t="s">
        <v>16</v>
      </c>
      <c r="K57" s="85"/>
      <c r="L57" s="85" t="s">
        <v>16</v>
      </c>
      <c r="M57" s="85" t="s">
        <v>16</v>
      </c>
      <c r="N57" s="85"/>
      <c r="O57" s="9"/>
    </row>
    <row r="58" spans="1:15" ht="15">
      <c r="A58" s="78"/>
      <c r="B58" s="78">
        <f>IF(A58="","",VLOOKUP(A58,Entrants!$B$4:$D$102,3))</f>
      </c>
      <c r="C58" s="78">
        <v>54</v>
      </c>
      <c r="D58" s="77">
        <f>IF(A58="","",VLOOKUP(A58,Entrants!$B$4:$D$102,2))</f>
      </c>
      <c r="E58" s="78"/>
      <c r="F58" s="81">
        <f>IF(A58="","",VLOOKUP(A58,Entrants!$B$4:$J$102,9))</f>
      </c>
      <c r="G58" s="81">
        <f t="shared" si="0"/>
      </c>
      <c r="I58" s="8">
        <v>54</v>
      </c>
      <c r="J58" s="10" t="s">
        <v>16</v>
      </c>
      <c r="K58" s="85"/>
      <c r="L58" s="85" t="s">
        <v>16</v>
      </c>
      <c r="M58" s="85" t="s">
        <v>16</v>
      </c>
      <c r="N58" s="85"/>
      <c r="O58" s="9"/>
    </row>
    <row r="59" spans="1:15" ht="15">
      <c r="A59" s="78"/>
      <c r="B59" s="78">
        <f>IF(A59="","",VLOOKUP(A59,Entrants!$B$4:$D$102,3))</f>
      </c>
      <c r="C59" s="78">
        <v>55</v>
      </c>
      <c r="D59" s="77">
        <f>IF(A59="","",VLOOKUP(A59,Entrants!$B$4:$D$102,2))</f>
      </c>
      <c r="E59" s="79"/>
      <c r="F59" s="81">
        <f>IF(A59="","",VLOOKUP(A59,Entrants!$B$4:$J$102,9))</f>
      </c>
      <c r="G59" s="81">
        <f t="shared" si="0"/>
      </c>
      <c r="I59" s="8">
        <v>55</v>
      </c>
      <c r="J59" s="10" t="s">
        <v>16</v>
      </c>
      <c r="K59" s="85"/>
      <c r="L59" s="85" t="s">
        <v>16</v>
      </c>
      <c r="M59" s="85" t="s">
        <v>16</v>
      </c>
      <c r="N59" s="85"/>
      <c r="O59" s="85"/>
    </row>
    <row r="60" spans="1:15" ht="15">
      <c r="A60" s="78"/>
      <c r="B60" s="78">
        <f>IF(A60="","",VLOOKUP(A60,Entrants!$B$4:$D$102,3))</f>
      </c>
      <c r="C60" s="78">
        <v>56</v>
      </c>
      <c r="D60" s="77">
        <f>IF(A60="","",VLOOKUP(A60,Entrants!$B$4:$D$102,2))</f>
      </c>
      <c r="E60" s="79"/>
      <c r="F60" s="81">
        <f>IF(A60="","",VLOOKUP(A60,Entrants!$B$4:$J$102,9))</f>
      </c>
      <c r="G60" s="81">
        <f t="shared" si="0"/>
      </c>
      <c r="I60" s="8">
        <v>56</v>
      </c>
      <c r="J60" s="10" t="s">
        <v>16</v>
      </c>
      <c r="K60" s="85"/>
      <c r="L60" s="85" t="s">
        <v>16</v>
      </c>
      <c r="M60" s="85" t="s">
        <v>16</v>
      </c>
      <c r="N60" s="85"/>
      <c r="O60" s="85"/>
    </row>
    <row r="61" spans="1:15" ht="15">
      <c r="A61" s="78"/>
      <c r="B61" s="78">
        <f>IF(A61="","",VLOOKUP(A61,Entrants!$B$4:$D$102,3))</f>
      </c>
      <c r="C61" s="78">
        <v>57</v>
      </c>
      <c r="D61" s="77">
        <f>IF(A61="","",VLOOKUP(A61,Entrants!$B$4:$D$102,2))</f>
      </c>
      <c r="E61" s="79"/>
      <c r="F61" s="81">
        <f>IF(A61="","",VLOOKUP(A61,Entrants!$B$4:$J$102,9))</f>
      </c>
      <c r="G61" s="81">
        <f t="shared" si="0"/>
      </c>
      <c r="I61" s="8">
        <v>57</v>
      </c>
      <c r="J61" s="10" t="s">
        <v>16</v>
      </c>
      <c r="K61" s="85"/>
      <c r="L61" s="85" t="s">
        <v>16</v>
      </c>
      <c r="M61" s="85" t="s">
        <v>16</v>
      </c>
      <c r="N61" s="85"/>
      <c r="O61" s="85"/>
    </row>
    <row r="62" spans="1:15" ht="15">
      <c r="A62" s="78"/>
      <c r="B62" s="78">
        <f>IF(A62="","",VLOOKUP(A62,Entrants!$B$4:$D$102,3))</f>
      </c>
      <c r="C62" s="78">
        <v>58</v>
      </c>
      <c r="D62" s="77">
        <f>IF(A62="","",VLOOKUP(A62,Entrants!$B$4:$D$102,2))</f>
      </c>
      <c r="E62" s="79"/>
      <c r="F62" s="81">
        <f>IF(A62="","",VLOOKUP(A62,Entrants!$B$4:$J$102,9))</f>
      </c>
      <c r="G62" s="81">
        <f t="shared" si="0"/>
      </c>
      <c r="I62" s="8">
        <v>58</v>
      </c>
      <c r="J62" s="10" t="s">
        <v>16</v>
      </c>
      <c r="K62" s="85"/>
      <c r="L62" s="85" t="s">
        <v>16</v>
      </c>
      <c r="M62" s="85" t="s">
        <v>16</v>
      </c>
      <c r="N62" s="85"/>
      <c r="O62" s="85"/>
    </row>
    <row r="63" spans="1:15" ht="15">
      <c r="A63" s="78"/>
      <c r="B63" s="78">
        <f>IF(A63="","",VLOOKUP(A63,Entrants!$B$4:$D$102,3))</f>
      </c>
      <c r="C63" s="78">
        <v>59</v>
      </c>
      <c r="D63" s="77">
        <f>IF(A63="","",VLOOKUP(A63,Entrants!$B$4:$D$102,2))</f>
      </c>
      <c r="E63" s="79"/>
      <c r="F63" s="81">
        <f>IF(A63="","",VLOOKUP(A63,Entrants!$B$4:$J$102,9))</f>
      </c>
      <c r="G63" s="81">
        <f t="shared" si="0"/>
      </c>
      <c r="I63" s="8">
        <v>59</v>
      </c>
      <c r="J63" s="10" t="s">
        <v>16</v>
      </c>
      <c r="K63" s="85"/>
      <c r="L63" s="85" t="s">
        <v>16</v>
      </c>
      <c r="M63" s="85" t="s">
        <v>16</v>
      </c>
      <c r="N63" s="85"/>
      <c r="O63" s="85"/>
    </row>
    <row r="64" spans="1:15" ht="15">
      <c r="A64" s="78"/>
      <c r="B64" s="78">
        <f>IF(A64="","",VLOOKUP(A64,Entrants!$B$4:$D$102,3))</f>
      </c>
      <c r="C64" s="78">
        <v>60</v>
      </c>
      <c r="D64" s="77">
        <f>IF(A64="","",VLOOKUP(A64,Entrants!$B$4:$D$102,2))</f>
      </c>
      <c r="E64" s="79"/>
      <c r="F64" s="81">
        <f>IF(A64="","",VLOOKUP(A64,Entrants!$B$4:$J$102,9))</f>
      </c>
      <c r="G64" s="81">
        <f t="shared" si="0"/>
      </c>
      <c r="I64" s="8">
        <v>60</v>
      </c>
      <c r="J64" s="10" t="s">
        <v>16</v>
      </c>
      <c r="K64" s="85"/>
      <c r="L64" s="85" t="s">
        <v>16</v>
      </c>
      <c r="M64" s="85" t="s">
        <v>16</v>
      </c>
      <c r="N64" s="85"/>
      <c r="O64" s="85"/>
    </row>
    <row r="65" spans="1:15" ht="15">
      <c r="A65" s="78"/>
      <c r="B65" s="78">
        <f>IF(A65="","",VLOOKUP(A65,Entrants!$B$4:$D$102,3))</f>
      </c>
      <c r="C65" s="78">
        <v>61</v>
      </c>
      <c r="D65" s="77">
        <f>IF(A65="","",VLOOKUP(A65,Entrants!$B$4:$D$102,2))</f>
      </c>
      <c r="E65" s="79"/>
      <c r="F65" s="81">
        <f>IF(A65="","",VLOOKUP(A65,Entrants!$B$4:$J$102,9))</f>
      </c>
      <c r="G65" s="81">
        <f t="shared" si="0"/>
      </c>
      <c r="I65" s="8">
        <v>61</v>
      </c>
      <c r="J65" s="10" t="s">
        <v>16</v>
      </c>
      <c r="K65" s="85"/>
      <c r="L65" s="85" t="s">
        <v>16</v>
      </c>
      <c r="M65" s="85" t="s">
        <v>16</v>
      </c>
      <c r="N65" s="85"/>
      <c r="O65" s="85"/>
    </row>
    <row r="66" spans="1:15" ht="15">
      <c r="A66" s="78"/>
      <c r="B66" s="78">
        <f>IF(A66="","",VLOOKUP(A66,Entrants!$B$4:$D$102,3))</f>
      </c>
      <c r="C66" s="78">
        <v>62</v>
      </c>
      <c r="D66" s="77">
        <f>IF(A66="","",VLOOKUP(A66,Entrants!$B$4:$D$102,2))</f>
      </c>
      <c r="E66" s="79"/>
      <c r="F66" s="81">
        <f>IF(A66="","",VLOOKUP(A66,Entrants!$B$4:$J$102,9))</f>
      </c>
      <c r="G66" s="81">
        <f t="shared" si="0"/>
      </c>
      <c r="I66" s="8">
        <v>62</v>
      </c>
      <c r="J66" s="10" t="s">
        <v>16</v>
      </c>
      <c r="K66" s="85"/>
      <c r="L66" s="85" t="s">
        <v>16</v>
      </c>
      <c r="M66" s="85" t="s">
        <v>16</v>
      </c>
      <c r="N66" s="85"/>
      <c r="O66" s="85"/>
    </row>
    <row r="67" spans="1:15" ht="15">
      <c r="A67" s="78"/>
      <c r="B67" s="78">
        <f>IF(A67="","",VLOOKUP(A67,Entrants!$B$4:$D$102,3))</f>
      </c>
      <c r="C67" s="78">
        <v>63</v>
      </c>
      <c r="D67" s="77">
        <f>IF(A67="","",VLOOKUP(A67,Entrants!$B$4:$D$102,2))</f>
      </c>
      <c r="E67" s="79"/>
      <c r="F67" s="81">
        <f>IF(A67="","",VLOOKUP(A67,Entrants!$B$4:$J$102,9))</f>
      </c>
      <c r="G67" s="81">
        <f t="shared" si="0"/>
      </c>
      <c r="I67" s="8">
        <v>63</v>
      </c>
      <c r="J67" s="10" t="s">
        <v>16</v>
      </c>
      <c r="K67" s="85"/>
      <c r="L67" s="85" t="s">
        <v>16</v>
      </c>
      <c r="M67" s="85" t="s">
        <v>16</v>
      </c>
      <c r="N67" s="85"/>
      <c r="O67" s="85"/>
    </row>
    <row r="68" spans="1:15" ht="15">
      <c r="A68" s="78"/>
      <c r="B68" s="78">
        <f>IF(A68="","",VLOOKUP(A68,Entrants!$B$4:$D$102,3))</f>
      </c>
      <c r="C68" s="78">
        <v>64</v>
      </c>
      <c r="D68" s="77">
        <f>IF(A68="","",VLOOKUP(A68,Entrants!$B$4:$D$102,2))</f>
      </c>
      <c r="E68" s="79"/>
      <c r="F68" s="81">
        <f>IF(A68="","",VLOOKUP(A68,Entrants!$B$4:$J$102,9))</f>
      </c>
      <c r="G68" s="81">
        <f t="shared" si="0"/>
      </c>
      <c r="I68" s="8">
        <v>64</v>
      </c>
      <c r="J68" s="10" t="s">
        <v>16</v>
      </c>
      <c r="K68" s="85"/>
      <c r="L68" s="85" t="s">
        <v>16</v>
      </c>
      <c r="M68" s="85" t="s">
        <v>16</v>
      </c>
      <c r="N68" s="85"/>
      <c r="O68" s="85"/>
    </row>
    <row r="69" spans="1:15" ht="15">
      <c r="A69" s="78"/>
      <c r="B69" s="78">
        <f>IF(A69="","",VLOOKUP(A69,Entrants!$B$4:$D$102,3))</f>
      </c>
      <c r="C69" s="78">
        <v>65</v>
      </c>
      <c r="D69" s="77">
        <f>IF(A69="","",VLOOKUP(A69,Entrants!$B$4:$D$102,2))</f>
      </c>
      <c r="E69" s="79"/>
      <c r="F69" s="81">
        <f>IF(A69="","",VLOOKUP(A69,Entrants!$B$4:$J$102,9))</f>
      </c>
      <c r="G69" s="81">
        <f t="shared" si="0"/>
      </c>
      <c r="I69" s="8">
        <v>65</v>
      </c>
      <c r="J69" s="10" t="s">
        <v>16</v>
      </c>
      <c r="K69" s="85"/>
      <c r="L69" s="85" t="s">
        <v>16</v>
      </c>
      <c r="M69" s="85" t="s">
        <v>16</v>
      </c>
      <c r="N69" s="85"/>
      <c r="O69" s="85"/>
    </row>
    <row r="70" spans="1:15" ht="15">
      <c r="A70" s="78"/>
      <c r="B70" s="78">
        <f>IF(A70="","",VLOOKUP(A70,Entrants!$B$4:$D$102,3))</f>
      </c>
      <c r="C70" s="78">
        <v>66</v>
      </c>
      <c r="D70" s="77">
        <f>IF(A70="","",VLOOKUP(A70,Entrants!$B$4:$D$102,2))</f>
      </c>
      <c r="E70" s="79"/>
      <c r="F70" s="81">
        <f>IF(A70="","",VLOOKUP(A70,Entrants!$B$4:$J$102,9))</f>
      </c>
      <c r="G70" s="81">
        <f aca="true" t="shared" si="1" ref="G70:G84">IF(D70="","",E70-F70)</f>
      </c>
      <c r="I70" s="8">
        <v>66</v>
      </c>
      <c r="J70" s="10" t="s">
        <v>16</v>
      </c>
      <c r="K70" s="85"/>
      <c r="L70" s="85" t="s">
        <v>16</v>
      </c>
      <c r="M70" s="85" t="s">
        <v>16</v>
      </c>
      <c r="N70" s="85"/>
      <c r="O70" s="85"/>
    </row>
    <row r="71" spans="1:15" ht="15">
      <c r="A71" s="78"/>
      <c r="B71" s="78">
        <f>IF(A71="","",VLOOKUP(A71,Entrants!$B$4:$D$102,3))</f>
      </c>
      <c r="C71" s="78">
        <v>67</v>
      </c>
      <c r="D71" s="77">
        <f>IF(A71="","",VLOOKUP(A71,Entrants!$B$4:$D$102,2))</f>
      </c>
      <c r="E71" s="79"/>
      <c r="F71" s="81">
        <f>IF(A71="","",VLOOKUP(A71,Entrants!$B$4:$J$102,9))</f>
      </c>
      <c r="G71" s="81">
        <f t="shared" si="1"/>
      </c>
      <c r="I71" s="8">
        <v>67</v>
      </c>
      <c r="J71" s="10" t="s">
        <v>16</v>
      </c>
      <c r="K71" s="85"/>
      <c r="L71" s="85" t="s">
        <v>16</v>
      </c>
      <c r="M71" s="85" t="s">
        <v>16</v>
      </c>
      <c r="N71" s="85"/>
      <c r="O71" s="85"/>
    </row>
    <row r="72" spans="1:15" ht="15">
      <c r="A72" s="78"/>
      <c r="B72" s="78">
        <f>IF(A72="","",VLOOKUP(A72,Entrants!$B$4:$D$102,3))</f>
      </c>
      <c r="C72" s="78">
        <v>68</v>
      </c>
      <c r="D72" s="77">
        <f>IF(A72="","",VLOOKUP(A72,Entrants!$B$4:$D$102,2))</f>
      </c>
      <c r="E72" s="79"/>
      <c r="F72" s="81">
        <f>IF(A72="","",VLOOKUP(A72,Entrants!$B$4:$J$102,9))</f>
      </c>
      <c r="G72" s="81">
        <f t="shared" si="1"/>
      </c>
      <c r="I72" s="8">
        <v>68</v>
      </c>
      <c r="J72" s="10" t="s">
        <v>16</v>
      </c>
      <c r="K72" s="85"/>
      <c r="L72" s="85" t="s">
        <v>16</v>
      </c>
      <c r="M72" s="85" t="s">
        <v>16</v>
      </c>
      <c r="N72" s="85"/>
      <c r="O72" s="85"/>
    </row>
    <row r="73" spans="1:15" ht="15">
      <c r="A73" s="78"/>
      <c r="B73" s="78">
        <f>IF(A73="","",VLOOKUP(A73,Entrants!$B$4:$D$102,3))</f>
      </c>
      <c r="C73" s="78">
        <v>69</v>
      </c>
      <c r="D73" s="77">
        <f>IF(A73="","",VLOOKUP(A73,Entrants!$B$4:$D$102,2))</f>
      </c>
      <c r="E73" s="79"/>
      <c r="F73" s="81">
        <f>IF(A73="","",VLOOKUP(A73,Entrants!$B$4:$J$102,9))</f>
      </c>
      <c r="G73" s="81">
        <f t="shared" si="1"/>
      </c>
      <c r="I73" s="8">
        <v>69</v>
      </c>
      <c r="J73" s="10" t="s">
        <v>16</v>
      </c>
      <c r="K73" s="85"/>
      <c r="L73" s="85" t="s">
        <v>16</v>
      </c>
      <c r="M73" s="85" t="s">
        <v>16</v>
      </c>
      <c r="N73" s="85"/>
      <c r="O73" s="85"/>
    </row>
    <row r="74" spans="1:15" ht="15">
      <c r="A74" s="78"/>
      <c r="B74" s="78">
        <f>IF(A74="","",VLOOKUP(A74,Entrants!$B$4:$D$102,3))</f>
      </c>
      <c r="C74" s="78">
        <v>70</v>
      </c>
      <c r="D74" s="77">
        <f>IF(A74="","",VLOOKUP(A74,Entrants!$B$4:$D$102,2))</f>
      </c>
      <c r="E74" s="79"/>
      <c r="F74" s="81">
        <f>IF(A74="","",VLOOKUP(A74,Entrants!$B$4:$J$102,9))</f>
      </c>
      <c r="G74" s="81">
        <f t="shared" si="1"/>
      </c>
      <c r="I74" s="8">
        <v>70</v>
      </c>
      <c r="J74" s="10" t="s">
        <v>16</v>
      </c>
      <c r="K74" s="85"/>
      <c r="L74" s="85" t="s">
        <v>16</v>
      </c>
      <c r="M74" s="85" t="s">
        <v>16</v>
      </c>
      <c r="N74" s="85"/>
      <c r="O74" s="85"/>
    </row>
    <row r="75" spans="1:15" ht="15" customHeight="1">
      <c r="A75" s="78"/>
      <c r="B75" s="78">
        <f>IF(A75="","",VLOOKUP(A75,Entrants!$B$4:$D$102,3))</f>
      </c>
      <c r="C75" s="78">
        <v>71</v>
      </c>
      <c r="D75" s="77">
        <f>IF(A75="","",VLOOKUP(A75,Entrants!$B$4:$D$102,2))</f>
      </c>
      <c r="E75" s="79"/>
      <c r="F75" s="81">
        <f>IF(A75="","",VLOOKUP(A75,Entrants!$B$4:$J$102,9))</f>
      </c>
      <c r="G75" s="81">
        <f t="shared" si="1"/>
      </c>
      <c r="I75" s="8">
        <v>71</v>
      </c>
      <c r="J75" s="10" t="s">
        <v>16</v>
      </c>
      <c r="K75" s="85"/>
      <c r="L75" s="85" t="s">
        <v>16</v>
      </c>
      <c r="M75" s="85" t="s">
        <v>16</v>
      </c>
      <c r="N75" s="85"/>
      <c r="O75" s="85"/>
    </row>
    <row r="76" spans="1:15" ht="15">
      <c r="A76" s="78"/>
      <c r="B76" s="78">
        <f>IF(A76="","",VLOOKUP(A76,Entrants!$B$4:$D$102,3))</f>
      </c>
      <c r="C76" s="78">
        <v>72</v>
      </c>
      <c r="D76" s="77">
        <f>IF(A76="","",VLOOKUP(A76,Entrants!$B$4:$D$102,2))</f>
      </c>
      <c r="E76" s="79"/>
      <c r="F76" s="81">
        <f>IF(A76="","",VLOOKUP(A76,Entrants!$B$4:$J$102,9))</f>
      </c>
      <c r="G76" s="81">
        <f t="shared" si="1"/>
      </c>
      <c r="I76" s="8">
        <v>72</v>
      </c>
      <c r="J76" s="10" t="s">
        <v>16</v>
      </c>
      <c r="K76" s="85"/>
      <c r="L76" s="85" t="s">
        <v>16</v>
      </c>
      <c r="M76" s="85" t="s">
        <v>16</v>
      </c>
      <c r="N76" s="85"/>
      <c r="O76" s="85"/>
    </row>
    <row r="77" spans="1:15" ht="15">
      <c r="A77" s="78"/>
      <c r="B77" s="78">
        <f>IF(A77="","",VLOOKUP(A77,Entrants!$B$4:$D$102,3))</f>
      </c>
      <c r="C77" s="78">
        <v>73</v>
      </c>
      <c r="D77" s="77">
        <f>IF(A77="","",VLOOKUP(A77,Entrants!$B$4:$D$102,2))</f>
      </c>
      <c r="E77" s="79"/>
      <c r="F77" s="81">
        <f>IF(A77="","",VLOOKUP(A77,Entrants!$B$4:$J$102,9))</f>
      </c>
      <c r="G77" s="81">
        <f t="shared" si="1"/>
      </c>
      <c r="I77" s="8">
        <v>73</v>
      </c>
      <c r="J77" s="10" t="s">
        <v>16</v>
      </c>
      <c r="K77" s="85"/>
      <c r="L77" s="85" t="s">
        <v>16</v>
      </c>
      <c r="M77" s="85" t="s">
        <v>16</v>
      </c>
      <c r="N77" s="85"/>
      <c r="O77" s="85"/>
    </row>
    <row r="78" spans="1:15" ht="15" customHeight="1">
      <c r="A78" s="78"/>
      <c r="B78" s="78">
        <f>IF(A78="","",VLOOKUP(A78,Entrants!$B$4:$D$102,3))</f>
      </c>
      <c r="C78" s="78">
        <v>74</v>
      </c>
      <c r="D78" s="77">
        <f>IF(A78="","",VLOOKUP(A78,Entrants!$B$4:$D$102,2))</f>
      </c>
      <c r="E78" s="79"/>
      <c r="F78" s="81">
        <f>IF(A78="","",VLOOKUP(A78,Entrants!$B$4:$J$102,9))</f>
      </c>
      <c r="G78" s="81">
        <f t="shared" si="1"/>
      </c>
      <c r="I78" s="8">
        <v>74</v>
      </c>
      <c r="J78" s="10" t="s">
        <v>16</v>
      </c>
      <c r="K78" s="85"/>
      <c r="L78" s="85" t="s">
        <v>16</v>
      </c>
      <c r="M78" s="85" t="s">
        <v>16</v>
      </c>
      <c r="N78" s="85"/>
      <c r="O78" s="85"/>
    </row>
    <row r="79" spans="1:15" ht="15" customHeight="1">
      <c r="A79" s="78"/>
      <c r="B79" s="78">
        <f>IF(A79="","",VLOOKUP(A79,Entrants!$B$4:$D$102,3))</f>
      </c>
      <c r="C79" s="78">
        <v>75</v>
      </c>
      <c r="D79" s="77">
        <f>IF(A79="","",VLOOKUP(A79,Entrants!$B$4:$D$102,2))</f>
      </c>
      <c r="E79" s="79"/>
      <c r="F79" s="81">
        <f>IF(A79="","",VLOOKUP(A79,Entrants!$B$4:$J$102,9))</f>
      </c>
      <c r="G79" s="81">
        <f t="shared" si="1"/>
      </c>
      <c r="I79" s="8">
        <v>75</v>
      </c>
      <c r="J79" s="10" t="s">
        <v>16</v>
      </c>
      <c r="K79" s="85"/>
      <c r="L79" s="85" t="s">
        <v>16</v>
      </c>
      <c r="M79" s="85" t="s">
        <v>16</v>
      </c>
      <c r="N79" s="85"/>
      <c r="O79" s="85"/>
    </row>
    <row r="80" spans="2:13" ht="15" customHeight="1">
      <c r="B80" s="78">
        <f>IF(A80="","",VLOOKUP(A80,Entrants!$B$4:$D$102,3))</f>
      </c>
      <c r="C80" s="78">
        <v>76</v>
      </c>
      <c r="D80" s="77">
        <f>IF(A80="","",VLOOKUP(A80,Entrants!$B$4:$D$102,2))</f>
      </c>
      <c r="F80" s="81">
        <f>IF(A80="","",VLOOKUP(A80,Entrants!$B$4:$J$102,9))</f>
      </c>
      <c r="G80" s="81">
        <f t="shared" si="1"/>
      </c>
      <c r="I80" s="8">
        <v>76</v>
      </c>
      <c r="J80" s="10" t="s">
        <v>16</v>
      </c>
      <c r="K80" s="85"/>
      <c r="L80" s="85" t="s">
        <v>16</v>
      </c>
      <c r="M80" s="85" t="s">
        <v>16</v>
      </c>
    </row>
    <row r="81" spans="2:13" ht="15" customHeight="1">
      <c r="B81" s="78">
        <f>IF(A81="","",VLOOKUP(A81,Entrants!$B$4:$D$102,3))</f>
      </c>
      <c r="C81" s="78">
        <v>77</v>
      </c>
      <c r="D81" s="77">
        <f>IF(A81="","",VLOOKUP(A81,Entrants!$B$4:$D$102,2))</f>
      </c>
      <c r="F81" s="81">
        <f>IF(A81="","",VLOOKUP(A81,Entrants!$B$4:$J$102,9))</f>
      </c>
      <c r="G81" s="81">
        <f t="shared" si="1"/>
      </c>
      <c r="I81" s="8">
        <v>77</v>
      </c>
      <c r="J81" s="10" t="s">
        <v>16</v>
      </c>
      <c r="K81" s="85"/>
      <c r="L81" s="85" t="s">
        <v>16</v>
      </c>
      <c r="M81" s="85" t="s">
        <v>16</v>
      </c>
    </row>
    <row r="82" spans="2:13" ht="15" customHeight="1">
      <c r="B82" s="78">
        <f>IF(A82="","",VLOOKUP(A82,Entrants!$B$4:$D$102,3))</f>
      </c>
      <c r="C82" s="78">
        <v>78</v>
      </c>
      <c r="D82" s="77">
        <f>IF(A82="","",VLOOKUP(A82,Entrants!$B$4:$D$102,2))</f>
      </c>
      <c r="F82" s="81">
        <f>IF(A82="","",VLOOKUP(A82,Entrants!$B$4:$J$102,9))</f>
      </c>
      <c r="G82" s="81">
        <f t="shared" si="1"/>
      </c>
      <c r="I82" s="8">
        <v>78</v>
      </c>
      <c r="J82" s="10" t="s">
        <v>16</v>
      </c>
      <c r="K82" s="85"/>
      <c r="L82" s="85" t="s">
        <v>16</v>
      </c>
      <c r="M82" s="85" t="s">
        <v>16</v>
      </c>
    </row>
    <row r="83" spans="2:13" ht="15" customHeight="1">
      <c r="B83" s="78">
        <f>IF(A83="","",VLOOKUP(A83,Entrants!$B$4:$D$102,3))</f>
      </c>
      <c r="C83" s="78">
        <v>79</v>
      </c>
      <c r="D83" s="77">
        <f>IF(A83="","",VLOOKUP(A83,Entrants!$B$4:$D$102,2))</f>
      </c>
      <c r="F83" s="81">
        <f>IF(A83="","",VLOOKUP(A83,Entrants!$B$4:$J$102,9))</f>
      </c>
      <c r="G83" s="81">
        <f t="shared" si="1"/>
      </c>
      <c r="I83" s="8">
        <v>79</v>
      </c>
      <c r="J83" s="10" t="s">
        <v>16</v>
      </c>
      <c r="K83" s="85"/>
      <c r="L83" s="85" t="s">
        <v>16</v>
      </c>
      <c r="M83" s="85" t="s">
        <v>16</v>
      </c>
    </row>
    <row r="84" spans="2:13" ht="15" customHeight="1">
      <c r="B84" s="78">
        <f>IF(A84="","",VLOOKUP(A84,Entrants!$B$4:$D$102,3))</f>
      </c>
      <c r="C84" s="78">
        <v>80</v>
      </c>
      <c r="D84" s="77">
        <f>IF(A84="","",VLOOKUP(A84,Entrants!$B$4:$D$102,2))</f>
      </c>
      <c r="F84" s="81">
        <f>IF(A84="","",VLOOKUP(A84,Entrants!$B$4:$J$102,9))</f>
      </c>
      <c r="G84" s="81">
        <f t="shared" si="1"/>
      </c>
      <c r="I84" s="8">
        <v>80</v>
      </c>
      <c r="J84" s="10" t="s">
        <v>16</v>
      </c>
      <c r="K84" s="85"/>
      <c r="L84" s="85" t="s">
        <v>16</v>
      </c>
      <c r="M84" s="85" t="s">
        <v>16</v>
      </c>
    </row>
  </sheetData>
  <sheetProtection/>
  <mergeCells count="1">
    <mergeCell ref="J2:L2"/>
  </mergeCells>
  <printOptions/>
  <pageMargins left="0.75" right="1.61" top="0.44" bottom="0.56" header="0.5" footer="0.5"/>
  <pageSetup fitToWidth="2" fitToHeight="1" horizontalDpi="360" verticalDpi="360" orientation="portrait" paperSize="9" scale="91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O91"/>
  <sheetViews>
    <sheetView zoomScale="75" zoomScaleNormal="75" zoomScalePageLayoutView="0" workbookViewId="0" topLeftCell="A13">
      <selection activeCell="H3" sqref="H3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163</v>
      </c>
      <c r="B1" s="113"/>
      <c r="C1" s="5"/>
      <c r="D1" s="5"/>
      <c r="E1" s="5"/>
      <c r="F1" s="5"/>
      <c r="G1" s="5"/>
      <c r="H1" s="5"/>
      <c r="I1" s="5"/>
      <c r="J1" s="7"/>
      <c r="L1" s="1"/>
      <c r="M1" s="1"/>
    </row>
    <row r="2" spans="1:13" ht="20.25" customHeight="1">
      <c r="A2" s="113"/>
      <c r="B2" s="113"/>
      <c r="C2" s="5"/>
      <c r="D2" s="5"/>
      <c r="E2" s="5"/>
      <c r="F2" s="5"/>
      <c r="G2" s="5"/>
      <c r="H2" s="5"/>
      <c r="I2" s="5"/>
      <c r="J2" s="147" t="s">
        <v>165</v>
      </c>
      <c r="K2" s="147"/>
      <c r="L2" s="147"/>
      <c r="M2" s="1"/>
    </row>
    <row r="3" spans="1:13" ht="15" customHeight="1">
      <c r="A3" s="89" t="s">
        <v>9</v>
      </c>
      <c r="B3" s="89" t="s">
        <v>93</v>
      </c>
      <c r="C3" s="90"/>
      <c r="D3" s="91"/>
      <c r="E3" s="90"/>
      <c r="F3" s="90"/>
      <c r="G3" s="90"/>
      <c r="H3" s="90"/>
      <c r="I3" s="90"/>
      <c r="J3" s="90"/>
      <c r="K3" s="90"/>
      <c r="L3" s="90"/>
      <c r="M3" s="90"/>
    </row>
    <row r="4" spans="1:15" ht="15" customHeight="1">
      <c r="A4" s="89" t="s">
        <v>10</v>
      </c>
      <c r="B4" s="89" t="s">
        <v>94</v>
      </c>
      <c r="C4" s="89" t="s">
        <v>11</v>
      </c>
      <c r="D4" s="92" t="s">
        <v>12</v>
      </c>
      <c r="E4" s="89" t="s">
        <v>13</v>
      </c>
      <c r="F4" s="89" t="s">
        <v>14</v>
      </c>
      <c r="G4" s="89" t="s">
        <v>15</v>
      </c>
      <c r="H4" s="90"/>
      <c r="I4" s="89" t="s">
        <v>11</v>
      </c>
      <c r="J4" s="92" t="s">
        <v>12</v>
      </c>
      <c r="K4" s="89" t="s">
        <v>13</v>
      </c>
      <c r="L4" s="89" t="s">
        <v>14</v>
      </c>
      <c r="M4" s="89" t="s">
        <v>15</v>
      </c>
      <c r="N4" s="1"/>
      <c r="O4" s="1"/>
    </row>
    <row r="5" spans="1:15" ht="15">
      <c r="A5" s="78">
        <v>531</v>
      </c>
      <c r="B5" s="78" t="str">
        <f>IF(A5="","",VLOOKUP(A5,Entrants!$B$4:$D$102,3))</f>
        <v>RR</v>
      </c>
      <c r="C5" s="78">
        <v>1</v>
      </c>
      <c r="D5" s="77" t="str">
        <f>IF(A5="","",VLOOKUP(A5,Entrants!$B$4:$D$102,2))</f>
        <v>Richard Shillinglaw</v>
      </c>
      <c r="E5" s="81">
        <v>0.016828703703703703</v>
      </c>
      <c r="F5" s="81">
        <f>IF(A5="","",VLOOKUP(A5,Entrants!$B$4:$K$102,10))</f>
        <v>0.003472222222222222</v>
      </c>
      <c r="G5" s="81">
        <f>IF(D5="","",E5-F5)</f>
        <v>0.013356481481481481</v>
      </c>
      <c r="H5" s="81"/>
      <c r="I5" s="8">
        <v>1</v>
      </c>
      <c r="J5" s="10" t="s">
        <v>125</v>
      </c>
      <c r="K5" s="9">
        <v>0.017118055555555556</v>
      </c>
      <c r="L5" s="9">
        <v>0.006944444444444444</v>
      </c>
      <c r="M5" s="9">
        <v>0.010173611111111112</v>
      </c>
      <c r="N5" s="9"/>
      <c r="O5" s="9"/>
    </row>
    <row r="6" spans="1:15" ht="15">
      <c r="A6" s="78">
        <v>539</v>
      </c>
      <c r="B6" s="78" t="str">
        <f>IF(A6="","",VLOOKUP(A6,Entrants!$B$4:$D$102,3))</f>
        <v>BB</v>
      </c>
      <c r="C6" s="78">
        <v>2</v>
      </c>
      <c r="D6" s="77" t="str">
        <f>IF(A6="","",VLOOKUP(A6,Entrants!$B$4:$C$102,2))</f>
        <v>Steve Walker</v>
      </c>
      <c r="E6" s="81">
        <v>0.016875</v>
      </c>
      <c r="F6" s="81">
        <f>IF(A6="","",VLOOKUP(A6,Entrants!$B$4:$K$102,10))</f>
        <v>0.005381944444444445</v>
      </c>
      <c r="G6" s="81">
        <f aca="true" t="shared" si="0" ref="G6:G69">IF(D6="","",E6-F6)</f>
        <v>0.011493055555555555</v>
      </c>
      <c r="H6" s="81"/>
      <c r="I6" s="8">
        <v>2</v>
      </c>
      <c r="J6" s="10" t="s">
        <v>60</v>
      </c>
      <c r="K6" s="9">
        <v>0.017002314814814814</v>
      </c>
      <c r="L6" s="9">
        <v>0.006597222222222222</v>
      </c>
      <c r="M6" s="9">
        <v>0.01040509259259259</v>
      </c>
      <c r="N6" s="9"/>
      <c r="O6" s="9"/>
    </row>
    <row r="7" spans="1:15" ht="15">
      <c r="A7" s="78">
        <v>557</v>
      </c>
      <c r="B7" s="78" t="str">
        <f>IF(A7="","",VLOOKUP(A7,Entrants!$B$4:$D$102,3))</f>
        <v>MR</v>
      </c>
      <c r="C7" s="78">
        <v>3</v>
      </c>
      <c r="D7" s="77" t="str">
        <f>IF(A7="","",VLOOKUP(A7,Entrants!$B$4:$C$102,2))</f>
        <v>Terry Hart</v>
      </c>
      <c r="E7" s="81">
        <v>0.016898148148148148</v>
      </c>
      <c r="F7" s="81">
        <f>IF(A7="","",VLOOKUP(A7,Entrants!$B$4:$K$102,10))</f>
        <v>0.003298611111111111</v>
      </c>
      <c r="G7" s="81">
        <f t="shared" si="0"/>
        <v>0.013599537037037037</v>
      </c>
      <c r="H7" s="81"/>
      <c r="I7" s="8">
        <v>3</v>
      </c>
      <c r="J7" s="10" t="s">
        <v>57</v>
      </c>
      <c r="K7" s="9">
        <v>0.018020833333333333</v>
      </c>
      <c r="L7" s="9">
        <v>0.007465277777777778</v>
      </c>
      <c r="M7" s="9">
        <v>0.010555555555555554</v>
      </c>
      <c r="N7" s="9"/>
      <c r="O7" s="9"/>
    </row>
    <row r="8" spans="1:15" ht="15">
      <c r="A8" s="78">
        <v>536</v>
      </c>
      <c r="B8" s="78" t="str">
        <f>IF(A8="","",VLOOKUP(A8,Entrants!$B$4:$D$102,3))</f>
        <v>BB</v>
      </c>
      <c r="C8" s="78">
        <v>4</v>
      </c>
      <c r="D8" s="77" t="str">
        <f>IF(A8="","",VLOOKUP(A8,Entrants!$B$4:$C$102,2))</f>
        <v>Dave Roberts</v>
      </c>
      <c r="E8" s="81">
        <v>0.016909722222222225</v>
      </c>
      <c r="F8" s="81">
        <f>IF(A8="","",VLOOKUP(A8,Entrants!$B$4:$K$102,10))</f>
        <v>0.005729166666666667</v>
      </c>
      <c r="G8" s="81">
        <f t="shared" si="0"/>
        <v>0.011180555555555558</v>
      </c>
      <c r="H8" s="81"/>
      <c r="I8" s="8">
        <v>4</v>
      </c>
      <c r="J8" s="10" t="s">
        <v>83</v>
      </c>
      <c r="K8" s="9">
        <v>0.01709490740740741</v>
      </c>
      <c r="L8" s="9">
        <v>0.006423611111111112</v>
      </c>
      <c r="M8" s="9">
        <v>0.010671296296296297</v>
      </c>
      <c r="N8" s="9"/>
      <c r="O8" s="9"/>
    </row>
    <row r="9" spans="1:15" ht="15">
      <c r="A9" s="78">
        <v>512</v>
      </c>
      <c r="B9" s="78" t="str">
        <f>IF(A9="","",VLOOKUP(A9,Entrants!$B$4:$D$102,3))</f>
        <v>SS</v>
      </c>
      <c r="C9" s="78">
        <v>5</v>
      </c>
      <c r="D9" s="77" t="str">
        <f>IF(A9="","",VLOOKUP(A9,Entrants!$B$4:$C$102,2))</f>
        <v>Charlotte Ramsay</v>
      </c>
      <c r="E9" s="81">
        <v>0.0169212962962963</v>
      </c>
      <c r="F9" s="81">
        <f>IF(A9="","",VLOOKUP(A9,Entrants!$B$4:$K$102,10))</f>
        <v>0.004340277777777778</v>
      </c>
      <c r="G9" s="81">
        <f t="shared" si="0"/>
        <v>0.012581018518518521</v>
      </c>
      <c r="H9" s="81"/>
      <c r="I9" s="8">
        <v>5</v>
      </c>
      <c r="J9" s="10" t="s">
        <v>132</v>
      </c>
      <c r="K9" s="9">
        <v>0.017708333333333333</v>
      </c>
      <c r="L9" s="9">
        <v>0.006944444444444444</v>
      </c>
      <c r="M9" s="9">
        <v>0.010763888888888889</v>
      </c>
      <c r="N9" s="9"/>
      <c r="O9" s="9"/>
    </row>
    <row r="10" spans="1:15" ht="15">
      <c r="A10" s="78">
        <v>558</v>
      </c>
      <c r="B10" s="78" t="str">
        <f>IF(A10="","",VLOOKUP(A10,Entrants!$B$4:$D$102,3))</f>
        <v>HT</v>
      </c>
      <c r="C10" s="78">
        <v>6</v>
      </c>
      <c r="D10" s="77" t="str">
        <f>IF(A10="","",VLOOKUP(A10,Entrants!$B$4:$C$102,2))</f>
        <v>Graeme Hare</v>
      </c>
      <c r="E10" s="81">
        <v>0.01693287037037037</v>
      </c>
      <c r="F10" s="81">
        <f>IF(A10="","",VLOOKUP(A10,Entrants!$B$4:$K$102,10))</f>
        <v>0.0050347222222222225</v>
      </c>
      <c r="G10" s="81">
        <f t="shared" si="0"/>
        <v>0.011898148148148147</v>
      </c>
      <c r="H10" s="81"/>
      <c r="I10" s="8">
        <v>6</v>
      </c>
      <c r="J10" s="10" t="s">
        <v>49</v>
      </c>
      <c r="K10" s="9">
        <v>0.017013888888888887</v>
      </c>
      <c r="L10" s="9">
        <v>0.006076388888888889</v>
      </c>
      <c r="M10" s="9">
        <v>0.0109375</v>
      </c>
      <c r="N10" s="9"/>
      <c r="O10" s="9"/>
    </row>
    <row r="11" spans="1:15" ht="15">
      <c r="A11" s="78">
        <v>543</v>
      </c>
      <c r="B11" s="78" t="str">
        <f>IF(A11="","",VLOOKUP(A11,Entrants!$B$4:$D$102,3))</f>
        <v>TB</v>
      </c>
      <c r="C11" s="78">
        <v>7</v>
      </c>
      <c r="D11" s="77" t="str">
        <f>IF(A11="","",VLOOKUP(A11,Entrants!$B$4:$C$102,2))</f>
        <v>Susanne Hunter</v>
      </c>
      <c r="E11" s="81">
        <v>0.016944444444444443</v>
      </c>
      <c r="F11" s="81">
        <f>IF(A11="","",VLOOKUP(A11,Entrants!$B$4:$K$102,10))</f>
        <v>0.0046875</v>
      </c>
      <c r="G11" s="81">
        <f t="shared" si="0"/>
        <v>0.012256944444444442</v>
      </c>
      <c r="H11" s="81"/>
      <c r="I11" s="8">
        <v>7</v>
      </c>
      <c r="J11" s="10" t="s">
        <v>102</v>
      </c>
      <c r="K11" s="9">
        <v>0.01712962962962963</v>
      </c>
      <c r="L11" s="9">
        <v>0.006076388888888889</v>
      </c>
      <c r="M11" s="9">
        <v>0.011053240740740742</v>
      </c>
      <c r="N11" s="9"/>
      <c r="O11" s="9"/>
    </row>
    <row r="12" spans="1:15" ht="15">
      <c r="A12" s="78">
        <v>562</v>
      </c>
      <c r="B12" s="78" t="str">
        <f>IF(A12="","",VLOOKUP(A12,Entrants!$B$4:$D$102,3))</f>
        <v>HT</v>
      </c>
      <c r="C12" s="78">
        <v>8</v>
      </c>
      <c r="D12" s="77" t="str">
        <f>IF(A12="","",VLOOKUP(A12,Entrants!$B$4:$C$102,2))</f>
        <v>Martin Gaughan</v>
      </c>
      <c r="E12" s="81">
        <v>0.017002314814814814</v>
      </c>
      <c r="F12" s="81">
        <f>IF(A12="","",VLOOKUP(A12,Entrants!$B$4:$K$102,10))</f>
        <v>0.006597222222222222</v>
      </c>
      <c r="G12" s="81">
        <f t="shared" si="0"/>
        <v>0.01040509259259259</v>
      </c>
      <c r="H12" s="81"/>
      <c r="I12" s="8">
        <v>8</v>
      </c>
      <c r="J12" s="10" t="s">
        <v>105</v>
      </c>
      <c r="K12" s="9">
        <v>0.017083333333333336</v>
      </c>
      <c r="L12" s="9">
        <v>0.005902777777777778</v>
      </c>
      <c r="M12" s="9">
        <v>0.011180555555555558</v>
      </c>
      <c r="N12" s="9"/>
      <c r="O12" s="9"/>
    </row>
    <row r="13" spans="1:15" ht="15">
      <c r="A13" s="78">
        <v>532</v>
      </c>
      <c r="B13" s="78" t="str">
        <f>IF(A13="","",VLOOKUP(A13,Entrants!$B$4:$D$102,3))</f>
        <v>RR</v>
      </c>
      <c r="C13" s="78">
        <v>9</v>
      </c>
      <c r="D13" s="77" t="str">
        <f>IF(A13="","",VLOOKUP(A13,Entrants!$B$4:$C$102,2))</f>
        <v>Steve Gillespie</v>
      </c>
      <c r="E13" s="81">
        <v>0.017013888888888887</v>
      </c>
      <c r="F13" s="81">
        <f>IF(A13="","",VLOOKUP(A13,Entrants!$B$4:$K$102,10))</f>
        <v>0.006076388888888889</v>
      </c>
      <c r="G13" s="81">
        <f t="shared" si="0"/>
        <v>0.0109375</v>
      </c>
      <c r="H13" s="81"/>
      <c r="I13" s="8">
        <v>9</v>
      </c>
      <c r="J13" s="10" t="s">
        <v>52</v>
      </c>
      <c r="K13" s="9">
        <v>0.016909722222222225</v>
      </c>
      <c r="L13" s="9">
        <v>0.005729166666666667</v>
      </c>
      <c r="M13" s="9">
        <v>0.011180555555555558</v>
      </c>
      <c r="N13" s="9"/>
      <c r="O13" s="9"/>
    </row>
    <row r="14" spans="1:15" ht="15">
      <c r="A14" s="78">
        <v>550</v>
      </c>
      <c r="B14" s="78" t="str">
        <f>IF(A14="","",VLOOKUP(A14,Entrants!$B$4:$D$102,3))</f>
        <v>CC</v>
      </c>
      <c r="C14" s="78">
        <v>10</v>
      </c>
      <c r="D14" s="77" t="str">
        <f>IF(A14="","",VLOOKUP(A14,Entrants!$B$4:$C$102,2))</f>
        <v>Phillippa Baxter</v>
      </c>
      <c r="E14" s="81">
        <v>0.017037037037037038</v>
      </c>
      <c r="F14" s="81">
        <f>IF(A14="","",VLOOKUP(A14,Entrants!$B$4:$K$102,10))</f>
        <v>0.004166666666666667</v>
      </c>
      <c r="G14" s="81">
        <f t="shared" si="0"/>
        <v>0.012870370370370372</v>
      </c>
      <c r="H14" s="81"/>
      <c r="I14" s="8">
        <v>10</v>
      </c>
      <c r="J14" s="10" t="s">
        <v>48</v>
      </c>
      <c r="K14" s="9">
        <v>0.016875</v>
      </c>
      <c r="L14" s="9">
        <v>0.005381944444444445</v>
      </c>
      <c r="M14" s="9">
        <v>0.011493055555555555</v>
      </c>
      <c r="N14" s="9"/>
      <c r="O14" s="9"/>
    </row>
    <row r="15" spans="1:15" ht="15">
      <c r="A15" s="78">
        <v>521</v>
      </c>
      <c r="B15" s="78" t="str">
        <f>IF(A15="","",VLOOKUP(A15,Entrants!$B$4:$D$102,3))</f>
        <v>CG</v>
      </c>
      <c r="C15" s="78">
        <v>11</v>
      </c>
      <c r="D15" s="77" t="str">
        <f>IF(A15="","",VLOOKUP(A15,Entrants!$B$4:$C$102,2))</f>
        <v>Hayley Masterman</v>
      </c>
      <c r="E15" s="81">
        <v>0.017037037037037038</v>
      </c>
      <c r="F15" s="81">
        <f>IF(A15="","",VLOOKUP(A15,Entrants!$B$4:$K$102,10))</f>
        <v>0.004166666666666667</v>
      </c>
      <c r="G15" s="81">
        <f t="shared" si="0"/>
        <v>0.012870370370370372</v>
      </c>
      <c r="H15" s="81"/>
      <c r="I15" s="8">
        <v>11</v>
      </c>
      <c r="J15" s="10" t="s">
        <v>180</v>
      </c>
      <c r="K15" s="9">
        <v>0.01719907407407407</v>
      </c>
      <c r="L15" s="9">
        <v>0.005555555555555556</v>
      </c>
      <c r="M15" s="9">
        <v>0.011643518518518515</v>
      </c>
      <c r="N15" s="9"/>
      <c r="O15" s="9"/>
    </row>
    <row r="16" spans="1:15" ht="15">
      <c r="A16" s="78">
        <v>507</v>
      </c>
      <c r="B16" s="78" t="str">
        <f>IF(A16="","",VLOOKUP(A16,Entrants!$B$4:$D$102,3))</f>
        <v>YO</v>
      </c>
      <c r="C16" s="78">
        <v>12</v>
      </c>
      <c r="D16" s="77" t="str">
        <f>IF(A16="","",VLOOKUP(A16,Entrants!$B$4:$C$102,2))</f>
        <v>Cath Young</v>
      </c>
      <c r="E16" s="81">
        <v>0.017060185185185185</v>
      </c>
      <c r="F16" s="81">
        <f>IF(A16="","",VLOOKUP(A16,Entrants!$B$4:$K$102,10))</f>
        <v>0.004513888888888889</v>
      </c>
      <c r="G16" s="81">
        <f t="shared" si="0"/>
        <v>0.012546296296296295</v>
      </c>
      <c r="H16" s="81"/>
      <c r="I16" s="8">
        <v>12</v>
      </c>
      <c r="J16" s="10" t="s">
        <v>56</v>
      </c>
      <c r="K16" s="9">
        <v>0.01798611111111111</v>
      </c>
      <c r="L16" s="9">
        <v>0.0062499999999999995</v>
      </c>
      <c r="M16" s="9">
        <v>0.01173611111111111</v>
      </c>
      <c r="N16" s="9"/>
      <c r="O16" s="9"/>
    </row>
    <row r="17" spans="1:15" ht="15">
      <c r="A17" s="78">
        <v>505</v>
      </c>
      <c r="B17" s="78" t="str">
        <f>IF(A17="","",VLOOKUP(A17,Entrants!$B$4:$D$102,3))</f>
        <v>YO</v>
      </c>
      <c r="C17" s="78">
        <v>13</v>
      </c>
      <c r="D17" s="77" t="str">
        <f>IF(A17="","",VLOOKUP(A17,Entrants!$B$4:$C$102,2))</f>
        <v>Helen Morris</v>
      </c>
      <c r="E17" s="81">
        <v>0.01707175925925926</v>
      </c>
      <c r="F17" s="81">
        <f>IF(A17="","",VLOOKUP(A17,Entrants!$B$4:$K$102,10))</f>
        <v>0.004861111111111111</v>
      </c>
      <c r="G17" s="81">
        <f t="shared" si="0"/>
        <v>0.012210648148148148</v>
      </c>
      <c r="H17" s="81"/>
      <c r="I17" s="8">
        <v>13</v>
      </c>
      <c r="J17" s="10" t="s">
        <v>86</v>
      </c>
      <c r="K17" s="9">
        <v>0.017858796296296296</v>
      </c>
      <c r="L17" s="9">
        <v>0.006076388888888889</v>
      </c>
      <c r="M17" s="9">
        <v>0.011782407407407408</v>
      </c>
      <c r="N17" s="9"/>
      <c r="O17" s="9"/>
    </row>
    <row r="18" spans="1:15" ht="15">
      <c r="A18" s="78">
        <v>551</v>
      </c>
      <c r="B18" s="78" t="str">
        <f>IF(A18="","",VLOOKUP(A18,Entrants!$B$4:$D$102,3))</f>
        <v>CC</v>
      </c>
      <c r="C18" s="78">
        <v>14</v>
      </c>
      <c r="D18" s="77" t="str">
        <f>IF(A18="","",VLOOKUP(A18,Entrants!$B$4:$C$102,2))</f>
        <v>Steve Cairns</v>
      </c>
      <c r="E18" s="81">
        <v>0.017083333333333336</v>
      </c>
      <c r="F18" s="81">
        <f>IF(A18="","",VLOOKUP(A18,Entrants!$B$4:$K$102,10))</f>
        <v>0.005902777777777778</v>
      </c>
      <c r="G18" s="81">
        <f t="shared" si="0"/>
        <v>0.011180555555555558</v>
      </c>
      <c r="H18" s="81"/>
      <c r="I18" s="8">
        <v>14</v>
      </c>
      <c r="J18" s="10" t="s">
        <v>96</v>
      </c>
      <c r="K18" s="9">
        <v>0.017430555555555557</v>
      </c>
      <c r="L18" s="9">
        <v>0.005555555555555556</v>
      </c>
      <c r="M18" s="9">
        <v>0.011875</v>
      </c>
      <c r="N18" s="9"/>
      <c r="O18" s="9"/>
    </row>
    <row r="19" spans="1:15" ht="15">
      <c r="A19" s="78">
        <v>561</v>
      </c>
      <c r="B19" s="78" t="str">
        <f>IF(A19="","",VLOOKUP(A19,Entrants!$B$4:$D$102,3))</f>
        <v>HT</v>
      </c>
      <c r="C19" s="78">
        <v>15</v>
      </c>
      <c r="D19" s="77" t="str">
        <f>IF(A19="","",VLOOKUP(A19,Entrants!$B$4:$C$102,2))</f>
        <v>Peter Holmback</v>
      </c>
      <c r="E19" s="81">
        <v>0.01709490740740741</v>
      </c>
      <c r="F19" s="81">
        <f>IF(A19="","",VLOOKUP(A19,Entrants!$B$4:$K$102,10))</f>
        <v>0.006423611111111112</v>
      </c>
      <c r="G19" s="81">
        <f t="shared" si="0"/>
        <v>0.010671296296296297</v>
      </c>
      <c r="H19" s="81"/>
      <c r="I19" s="8">
        <v>15</v>
      </c>
      <c r="J19" s="10" t="s">
        <v>80</v>
      </c>
      <c r="K19" s="9">
        <v>0.01693287037037037</v>
      </c>
      <c r="L19" s="9">
        <v>0.0050347222222222225</v>
      </c>
      <c r="M19" s="9">
        <v>0.011898148148148147</v>
      </c>
      <c r="N19" s="9"/>
      <c r="O19" s="9"/>
    </row>
    <row r="20" spans="1:15" ht="15">
      <c r="A20" s="78">
        <v>516</v>
      </c>
      <c r="B20" s="78" t="str">
        <f>IF(A20="","",VLOOKUP(A20,Entrants!$B$4:$D$102,3))</f>
        <v>CG</v>
      </c>
      <c r="C20" s="78">
        <v>16</v>
      </c>
      <c r="D20" s="77" t="str">
        <f>IF(A20="","",VLOOKUP(A20,Entrants!$B$4:$C$102,2))</f>
        <v>Charlie Hedley</v>
      </c>
      <c r="E20" s="81">
        <v>0.01709490740740741</v>
      </c>
      <c r="F20" s="81">
        <f>IF(A20="","",VLOOKUP(A20,Entrants!$B$4:$K$102,10))</f>
        <v>0.002777777777777778</v>
      </c>
      <c r="G20" s="81">
        <f t="shared" si="0"/>
        <v>0.014317129629629631</v>
      </c>
      <c r="H20" s="81"/>
      <c r="I20" s="8">
        <v>16</v>
      </c>
      <c r="J20" s="10" t="s">
        <v>115</v>
      </c>
      <c r="K20" s="9">
        <v>0.01712962962962963</v>
      </c>
      <c r="L20" s="9">
        <v>0.005208333333333333</v>
      </c>
      <c r="M20" s="9">
        <v>0.011921296296296298</v>
      </c>
      <c r="N20" s="9"/>
      <c r="O20" s="9"/>
    </row>
    <row r="21" spans="1:15" ht="15">
      <c r="A21" s="78">
        <v>567</v>
      </c>
      <c r="B21" s="78" t="str">
        <f>IF(A21="","",VLOOKUP(A21,Entrants!$B$4:$D$102,3))</f>
        <v>RD</v>
      </c>
      <c r="C21" s="78">
        <v>17</v>
      </c>
      <c r="D21" s="77" t="str">
        <f>IF(A21="","",VLOOKUP(A21,Entrants!$B$4:$C$102,2))</f>
        <v>Sam Dodd</v>
      </c>
      <c r="E21" s="81">
        <v>0.017118055555555556</v>
      </c>
      <c r="F21" s="81">
        <f>IF(A21="","",VLOOKUP(A21,Entrants!$B$4:$K$102,10))</f>
        <v>0.006944444444444444</v>
      </c>
      <c r="G21" s="81">
        <f t="shared" si="0"/>
        <v>0.010173611111111112</v>
      </c>
      <c r="H21" s="81"/>
      <c r="I21" s="8">
        <v>17</v>
      </c>
      <c r="J21" s="10" t="s">
        <v>43</v>
      </c>
      <c r="K21" s="9">
        <v>0.01707175925925926</v>
      </c>
      <c r="L21" s="9">
        <v>0.004861111111111111</v>
      </c>
      <c r="M21" s="9">
        <v>0.012210648148148148</v>
      </c>
      <c r="N21" s="9"/>
      <c r="O21" s="9"/>
    </row>
    <row r="22" spans="1:15" ht="15">
      <c r="A22" s="78">
        <v>515</v>
      </c>
      <c r="B22" s="78" t="str">
        <f>IF(A22="","",VLOOKUP(A22,Entrants!$B$4:$D$102,3))</f>
        <v>SS</v>
      </c>
      <c r="C22" s="78">
        <v>18</v>
      </c>
      <c r="D22" s="77" t="str">
        <f>IF(A22="","",VLOOKUP(A22,Entrants!$B$4:$C$102,2))</f>
        <v>Joseph Dungworth</v>
      </c>
      <c r="E22" s="81">
        <v>0.01712962962962963</v>
      </c>
      <c r="F22" s="81">
        <f>IF(A22="","",VLOOKUP(A22,Entrants!$B$4:$K$102,10))</f>
        <v>0.005208333333333333</v>
      </c>
      <c r="G22" s="81">
        <f t="shared" si="0"/>
        <v>0.011921296296296298</v>
      </c>
      <c r="H22" s="81"/>
      <c r="I22" s="8">
        <v>18</v>
      </c>
      <c r="J22" s="10" t="s">
        <v>41</v>
      </c>
      <c r="K22" s="9">
        <v>0.01726851851851852</v>
      </c>
      <c r="L22" s="9">
        <v>0.0050347222222222225</v>
      </c>
      <c r="M22" s="9">
        <v>0.012233796296296298</v>
      </c>
      <c r="N22" s="9"/>
      <c r="O22" s="9"/>
    </row>
    <row r="23" spans="1:15" ht="15">
      <c r="A23" s="78">
        <v>548</v>
      </c>
      <c r="B23" s="78" t="str">
        <f>IF(A23="","",VLOOKUP(A23,Entrants!$B$4:$D$102,3))</f>
        <v>CC</v>
      </c>
      <c r="C23" s="78">
        <v>19</v>
      </c>
      <c r="D23" s="77" t="str">
        <f>IF(A23="","",VLOOKUP(A23,Entrants!$B$4:$C$102,2))</f>
        <v>Simon Lemin</v>
      </c>
      <c r="E23" s="81">
        <v>0.01712962962962963</v>
      </c>
      <c r="F23" s="81">
        <f>IF(A23="","",VLOOKUP(A23,Entrants!$B$4:$K$102,10))</f>
        <v>0.006076388888888889</v>
      </c>
      <c r="G23" s="81">
        <f t="shared" si="0"/>
        <v>0.011053240740740742</v>
      </c>
      <c r="H23" s="81"/>
      <c r="I23" s="8">
        <v>19</v>
      </c>
      <c r="J23" s="10" t="s">
        <v>50</v>
      </c>
      <c r="K23" s="9">
        <v>0.017627314814814814</v>
      </c>
      <c r="L23" s="9">
        <v>0.005381944444444445</v>
      </c>
      <c r="M23" s="9">
        <v>0.012245370370370368</v>
      </c>
      <c r="N23" s="9"/>
      <c r="O23" s="9"/>
    </row>
    <row r="24" spans="1:15" ht="15">
      <c r="A24" s="78">
        <v>569</v>
      </c>
      <c r="B24" s="78" t="str">
        <f>IF(A24="","",VLOOKUP(A24,Entrants!$B$4:$D$102,3))</f>
        <v>RD</v>
      </c>
      <c r="C24" s="78">
        <v>20</v>
      </c>
      <c r="D24" s="77" t="str">
        <f>IF(A24="","",VLOOKUP(A24,Entrants!$B$4:$C$102,2))</f>
        <v>Ken Turnbull</v>
      </c>
      <c r="E24" s="81">
        <v>0.017141203703703704</v>
      </c>
      <c r="F24" s="81">
        <f>IF(A24="","",VLOOKUP(A24,Entrants!$B$4:$K$102,10))</f>
        <v>0.004166666666666667</v>
      </c>
      <c r="G24" s="81">
        <f t="shared" si="0"/>
        <v>0.012974537037037038</v>
      </c>
      <c r="H24" s="81"/>
      <c r="I24" s="8">
        <v>20</v>
      </c>
      <c r="J24" s="10" t="s">
        <v>127</v>
      </c>
      <c r="K24" s="9">
        <v>0.016944444444444443</v>
      </c>
      <c r="L24" s="9">
        <v>0.0046875</v>
      </c>
      <c r="M24" s="9">
        <v>0.012256944444444442</v>
      </c>
      <c r="N24" s="9"/>
      <c r="O24" s="9"/>
    </row>
    <row r="25" spans="1:15" ht="15">
      <c r="A25" s="78">
        <v>580</v>
      </c>
      <c r="B25" s="78" t="str">
        <f>IF(A25="","",VLOOKUP(A25,Entrants!$B$4:$D$102,3))</f>
        <v>BL</v>
      </c>
      <c r="C25" s="78">
        <v>21</v>
      </c>
      <c r="D25" s="77" t="str">
        <f>IF(A25="","",VLOOKUP(A25,Entrants!$B$4:$C$102,2))</f>
        <v>Julie Lemin</v>
      </c>
      <c r="E25" s="81">
        <v>0.017187499999999998</v>
      </c>
      <c r="F25" s="81">
        <f>IF(A25="","",VLOOKUP(A25,Entrants!$B$4:$K$102,10))</f>
        <v>0.003645833333333333</v>
      </c>
      <c r="G25" s="81">
        <f t="shared" si="0"/>
        <v>0.013541666666666665</v>
      </c>
      <c r="H25" s="81"/>
      <c r="I25" s="8">
        <v>21</v>
      </c>
      <c r="J25" s="10" t="s">
        <v>128</v>
      </c>
      <c r="K25" s="9">
        <v>0.01733796296296296</v>
      </c>
      <c r="L25" s="9">
        <v>0.0050347222222222225</v>
      </c>
      <c r="M25" s="9">
        <v>0.01230324074074074</v>
      </c>
      <c r="N25" s="9"/>
      <c r="O25" s="9"/>
    </row>
    <row r="26" spans="1:15" ht="15">
      <c r="A26" s="78">
        <v>587</v>
      </c>
      <c r="B26" s="8" t="s">
        <v>181</v>
      </c>
      <c r="C26" s="8">
        <v>999</v>
      </c>
      <c r="D26" s="77" t="str">
        <f>IF(A26="","",VLOOKUP(A26,Entrants!$B$4:$C$102,2))</f>
        <v>Steve Dobby</v>
      </c>
      <c r="E26" s="81">
        <v>0.01719907407407407</v>
      </c>
      <c r="F26" s="81">
        <f>IF(A26="","",VLOOKUP(A26,Entrants!$B$4:$K$102,10))</f>
        <v>0.005555555555555556</v>
      </c>
      <c r="G26" s="81">
        <f t="shared" si="0"/>
        <v>0.011643518518518515</v>
      </c>
      <c r="H26" s="81"/>
      <c r="I26" s="8">
        <v>22</v>
      </c>
      <c r="J26" s="10" t="s">
        <v>116</v>
      </c>
      <c r="K26" s="9">
        <v>0.017453703703703704</v>
      </c>
      <c r="L26" s="9">
        <v>0.0050347222222222225</v>
      </c>
      <c r="M26" s="9">
        <v>0.012418981481481482</v>
      </c>
      <c r="N26" s="9"/>
      <c r="O26" s="9"/>
    </row>
    <row r="27" spans="1:15" ht="15">
      <c r="A27" s="78">
        <v>549</v>
      </c>
      <c r="B27" s="78" t="str">
        <f>IF(A27="","",VLOOKUP(A27,Entrants!$B$4:$D$102,3))</f>
        <v>CC</v>
      </c>
      <c r="C27" s="78">
        <v>22</v>
      </c>
      <c r="D27" s="77" t="str">
        <f>IF(A27="","",VLOOKUP(A27,Entrants!$B$4:$C$102,2))</f>
        <v>Dawn Palmer</v>
      </c>
      <c r="E27" s="81">
        <v>0.017222222222222222</v>
      </c>
      <c r="F27" s="81">
        <f>IF(A27="","",VLOOKUP(A27,Entrants!$B$4:$K$102,10))</f>
        <v>0.004513888888888889</v>
      </c>
      <c r="G27" s="81">
        <f t="shared" si="0"/>
        <v>0.012708333333333332</v>
      </c>
      <c r="H27" s="81"/>
      <c r="I27" s="8">
        <v>23</v>
      </c>
      <c r="J27" s="10" t="s">
        <v>146</v>
      </c>
      <c r="K27" s="9">
        <v>0.017280092592592593</v>
      </c>
      <c r="L27" s="9">
        <v>0.004861111111111111</v>
      </c>
      <c r="M27" s="9">
        <v>0.012418981481481482</v>
      </c>
      <c r="N27" s="9"/>
      <c r="O27" s="9"/>
    </row>
    <row r="28" spans="1:15" ht="15">
      <c r="A28" s="78">
        <v>520</v>
      </c>
      <c r="B28" s="78" t="str">
        <f>IF(A28="","",VLOOKUP(A28,Entrants!$B$4:$D$102,3))</f>
        <v>CG</v>
      </c>
      <c r="C28" s="78">
        <v>23</v>
      </c>
      <c r="D28" s="77" t="str">
        <f>IF(A28="","",VLOOKUP(A28,Entrants!$B$4:$C$102,2))</f>
        <v>Lois Kankowski</v>
      </c>
      <c r="E28" s="81">
        <v>0.017233796296296296</v>
      </c>
      <c r="F28" s="81">
        <f>IF(A28="","",VLOOKUP(A28,Entrants!$B$4:$K$102,10))</f>
        <v>0.0038194444444444443</v>
      </c>
      <c r="G28" s="81">
        <f t="shared" si="0"/>
        <v>0.013414351851851851</v>
      </c>
      <c r="H28" s="81"/>
      <c r="I28" s="8">
        <v>24</v>
      </c>
      <c r="J28" s="10" t="s">
        <v>40</v>
      </c>
      <c r="K28" s="9">
        <v>0.017060185185185185</v>
      </c>
      <c r="L28" s="9">
        <v>0.004513888888888889</v>
      </c>
      <c r="M28" s="9">
        <v>0.012546296296296295</v>
      </c>
      <c r="N28" s="9"/>
      <c r="O28" s="9"/>
    </row>
    <row r="29" spans="1:15" ht="15">
      <c r="A29" s="78">
        <v>508</v>
      </c>
      <c r="B29" s="78" t="str">
        <f>IF(A29="","",VLOOKUP(A29,Entrants!$B$4:$D$102,3))</f>
        <v>YO</v>
      </c>
      <c r="C29" s="78">
        <v>24</v>
      </c>
      <c r="D29" s="77" t="str">
        <f>IF(A29="","",VLOOKUP(A29,Entrants!$B$4:$C$102,2))</f>
        <v>James Young</v>
      </c>
      <c r="E29" s="81">
        <v>0.01726851851851852</v>
      </c>
      <c r="F29" s="81">
        <f>IF(A29="","",VLOOKUP(A29,Entrants!$B$4:$K$102,10))</f>
        <v>0.0050347222222222225</v>
      </c>
      <c r="G29" s="81">
        <f t="shared" si="0"/>
        <v>0.012233796296296298</v>
      </c>
      <c r="H29" s="81"/>
      <c r="I29" s="8">
        <v>25</v>
      </c>
      <c r="J29" s="10" t="s">
        <v>122</v>
      </c>
      <c r="K29" s="9">
        <v>0.0169212962962963</v>
      </c>
      <c r="L29" s="9">
        <v>0.004340277777777778</v>
      </c>
      <c r="M29" s="9">
        <v>0.012581018518518521</v>
      </c>
      <c r="N29" s="9"/>
      <c r="O29" s="9"/>
    </row>
    <row r="30" spans="1:15" ht="15">
      <c r="A30" s="78">
        <v>585</v>
      </c>
      <c r="B30" s="78" t="str">
        <f>IF(A30="","",VLOOKUP(A30,Entrants!$B$4:$D$102,3))</f>
        <v>FF</v>
      </c>
      <c r="C30" s="78">
        <v>25</v>
      </c>
      <c r="D30" s="77" t="str">
        <f>IF(A30="","",VLOOKUP(A30,Entrants!$B$4:$C$102,2))</f>
        <v>Paul Turnbull</v>
      </c>
      <c r="E30" s="81">
        <v>0.017280092592592593</v>
      </c>
      <c r="F30" s="81">
        <f>IF(A30="","",VLOOKUP(A30,Entrants!$B$4:$K$102,10))</f>
        <v>0.004861111111111111</v>
      </c>
      <c r="G30" s="81">
        <f t="shared" si="0"/>
        <v>0.012418981481481482</v>
      </c>
      <c r="H30" s="81"/>
      <c r="I30" s="8">
        <v>26</v>
      </c>
      <c r="J30" s="10" t="s">
        <v>45</v>
      </c>
      <c r="K30" s="9">
        <v>0.017488425925925925</v>
      </c>
      <c r="L30" s="9">
        <v>0.004861111111111111</v>
      </c>
      <c r="M30" s="9">
        <v>0.012627314814814813</v>
      </c>
      <c r="N30" s="9"/>
      <c r="O30" s="9"/>
    </row>
    <row r="31" spans="1:15" ht="15">
      <c r="A31" s="78">
        <v>571</v>
      </c>
      <c r="B31" s="78" t="str">
        <f>IF(A31="","",VLOOKUP(A31,Entrants!$B$4:$D$102,3))</f>
        <v>MM</v>
      </c>
      <c r="C31" s="78">
        <v>26</v>
      </c>
      <c r="D31" s="77" t="str">
        <f>IF(A31="","",VLOOKUP(A31,Entrants!$B$4:$C$102,2))</f>
        <v>Terry Mcabe</v>
      </c>
      <c r="E31" s="81">
        <v>0.01733796296296296</v>
      </c>
      <c r="F31" s="81">
        <f>IF(A31="","",VLOOKUP(A31,Entrants!$B$4:$K$102,10))</f>
        <v>0.0050347222222222225</v>
      </c>
      <c r="G31" s="81">
        <f t="shared" si="0"/>
        <v>0.01230324074074074</v>
      </c>
      <c r="H31" s="81"/>
      <c r="I31" s="8">
        <v>27</v>
      </c>
      <c r="J31" s="10" t="s">
        <v>103</v>
      </c>
      <c r="K31" s="9">
        <v>0.017222222222222222</v>
      </c>
      <c r="L31" s="9">
        <v>0.004513888888888889</v>
      </c>
      <c r="M31" s="9">
        <v>0.012708333333333332</v>
      </c>
      <c r="N31" s="9"/>
      <c r="O31" s="9"/>
    </row>
    <row r="32" spans="1:15" ht="15">
      <c r="A32" s="78">
        <v>547</v>
      </c>
      <c r="B32" s="78" t="str">
        <f>IF(A32="","",VLOOKUP(A32,Entrants!$B$4:$D$102,3))</f>
        <v>CC</v>
      </c>
      <c r="C32" s="78">
        <v>27</v>
      </c>
      <c r="D32" s="77" t="str">
        <f>IF(A32="","",VLOOKUP(A32,Entrants!$B$4:$C$102,2))</f>
        <v>Tom Lemin</v>
      </c>
      <c r="E32" s="81">
        <v>0.017395833333333336</v>
      </c>
      <c r="F32" s="81">
        <f>IF(A32="","",VLOOKUP(A32,Entrants!$B$4:$K$102,10))</f>
        <v>0.003645833333333333</v>
      </c>
      <c r="G32" s="81">
        <f t="shared" si="0"/>
        <v>0.013750000000000004</v>
      </c>
      <c r="H32" s="81"/>
      <c r="I32" s="8">
        <v>28</v>
      </c>
      <c r="J32" s="10" t="s">
        <v>104</v>
      </c>
      <c r="K32" s="9">
        <v>0.017037037037037038</v>
      </c>
      <c r="L32" s="9">
        <v>0.004166666666666667</v>
      </c>
      <c r="M32" s="9">
        <v>0.012870370370370372</v>
      </c>
      <c r="N32" s="9"/>
      <c r="O32" s="9"/>
    </row>
    <row r="33" spans="1:15" ht="15">
      <c r="A33" s="78">
        <v>542</v>
      </c>
      <c r="B33" s="78" t="str">
        <f>IF(A33="","",VLOOKUP(A33,Entrants!$B$4:$D$102,3))</f>
        <v>TB</v>
      </c>
      <c r="C33" s="78">
        <v>28</v>
      </c>
      <c r="D33" s="77" t="str">
        <f>IF(A33="","",VLOOKUP(A33,Entrants!$B$4:$C$102,2))</f>
        <v>Alison Lowes</v>
      </c>
      <c r="E33" s="81">
        <v>0.017407407407407406</v>
      </c>
      <c r="F33" s="81">
        <f>IF(A33="","",VLOOKUP(A33,Entrants!$B$4:$K$102,10))</f>
        <v>0.0020833333333333333</v>
      </c>
      <c r="G33" s="81">
        <f t="shared" si="0"/>
        <v>0.015324074074074073</v>
      </c>
      <c r="H33" s="81"/>
      <c r="I33" s="8">
        <v>29</v>
      </c>
      <c r="J33" s="10" t="s">
        <v>108</v>
      </c>
      <c r="K33" s="9">
        <v>0.017037037037037038</v>
      </c>
      <c r="L33" s="9">
        <v>0.004166666666666667</v>
      </c>
      <c r="M33" s="9">
        <v>0.012870370370370372</v>
      </c>
      <c r="N33" s="9"/>
      <c r="O33" s="9"/>
    </row>
    <row r="34" spans="1:15" ht="15">
      <c r="A34" s="78">
        <v>530</v>
      </c>
      <c r="B34" s="78" t="str">
        <f>IF(A34="","",VLOOKUP(A34,Entrants!$B$4:$D$102,3))</f>
        <v>RR</v>
      </c>
      <c r="C34" s="78">
        <v>29</v>
      </c>
      <c r="D34" s="77" t="str">
        <f>IF(A34="","",VLOOKUP(A34,Entrants!$B$4:$C$102,2))</f>
        <v>Ian Baxter</v>
      </c>
      <c r="E34" s="81">
        <v>0.017430555555555557</v>
      </c>
      <c r="F34" s="81">
        <f>IF(A34="","",VLOOKUP(A34,Entrants!$B$4:$K$102,10))</f>
        <v>0.005555555555555556</v>
      </c>
      <c r="G34" s="81">
        <f t="shared" si="0"/>
        <v>0.011875</v>
      </c>
      <c r="H34" s="81"/>
      <c r="I34" s="8">
        <v>30</v>
      </c>
      <c r="J34" s="10" t="s">
        <v>120</v>
      </c>
      <c r="K34" s="9">
        <v>0.017141203703703704</v>
      </c>
      <c r="L34" s="9">
        <v>0.004166666666666667</v>
      </c>
      <c r="M34" s="9">
        <v>0.012974537037037038</v>
      </c>
      <c r="N34" s="9"/>
      <c r="O34" s="9"/>
    </row>
    <row r="35" spans="1:15" ht="15">
      <c r="A35" s="78">
        <v>517</v>
      </c>
      <c r="B35" s="78" t="str">
        <f>IF(A35="","",VLOOKUP(A35,Entrants!$B$4:$D$102,3))</f>
        <v>CG</v>
      </c>
      <c r="C35" s="78">
        <v>30</v>
      </c>
      <c r="D35" s="77" t="str">
        <f>IF(A35="","",VLOOKUP(A35,Entrants!$B$4:$C$102,2))</f>
        <v>Joseph Woods</v>
      </c>
      <c r="E35" s="81">
        <v>0.017453703703703704</v>
      </c>
      <c r="F35" s="81">
        <f>IF(A35="","",VLOOKUP(A35,Entrants!$B$4:$K$102,10))</f>
        <v>0.0050347222222222225</v>
      </c>
      <c r="G35" s="81">
        <f t="shared" si="0"/>
        <v>0.012418981481481482</v>
      </c>
      <c r="H35" s="81"/>
      <c r="I35" s="8">
        <v>31</v>
      </c>
      <c r="J35" s="10" t="s">
        <v>53</v>
      </c>
      <c r="K35" s="9">
        <v>0.017546296296296296</v>
      </c>
      <c r="L35" s="9">
        <v>0.004513888888888889</v>
      </c>
      <c r="M35" s="9">
        <v>0.013032407407407406</v>
      </c>
      <c r="N35" s="9"/>
      <c r="O35" s="9"/>
    </row>
    <row r="36" spans="1:15" ht="15">
      <c r="A36" s="78">
        <v>504</v>
      </c>
      <c r="B36" s="78" t="str">
        <f>IF(A36="","",VLOOKUP(A36,Entrants!$B$4:$D$102,3))</f>
        <v>YO</v>
      </c>
      <c r="C36" s="78">
        <v>31</v>
      </c>
      <c r="D36" s="77" t="str">
        <f>IF(A36="","",VLOOKUP(A36,Entrants!$B$4:$C$102,2))</f>
        <v>Ralph Dickinson</v>
      </c>
      <c r="E36" s="81">
        <v>0.017488425925925925</v>
      </c>
      <c r="F36" s="81">
        <f>IF(A36="","",VLOOKUP(A36,Entrants!$B$4:$K$102,10))</f>
        <v>0.004861111111111111</v>
      </c>
      <c r="G36" s="81">
        <f t="shared" si="0"/>
        <v>0.012627314814814813</v>
      </c>
      <c r="H36" s="81"/>
      <c r="I36" s="8">
        <v>32</v>
      </c>
      <c r="J36" s="10" t="s">
        <v>55</v>
      </c>
      <c r="K36" s="9">
        <v>0.018287037037037036</v>
      </c>
      <c r="L36" s="9">
        <v>0.005208333333333333</v>
      </c>
      <c r="M36" s="9">
        <v>0.013078703703703703</v>
      </c>
      <c r="N36" s="9"/>
      <c r="O36" s="9"/>
    </row>
    <row r="37" spans="1:15" ht="15">
      <c r="A37" s="78">
        <v>533</v>
      </c>
      <c r="B37" s="78" t="str">
        <f>IF(A37="","",VLOOKUP(A37,Entrants!$B$4:$D$102,3))</f>
        <v>RR</v>
      </c>
      <c r="C37" s="78">
        <v>32</v>
      </c>
      <c r="D37" s="77" t="str">
        <f>IF(A37="","",VLOOKUP(A37,Entrants!$B$4:$C$102,2))</f>
        <v>Ron Ingram</v>
      </c>
      <c r="E37" s="81">
        <v>0.017546296296296296</v>
      </c>
      <c r="F37" s="81">
        <f>IF(A37="","",VLOOKUP(A37,Entrants!$B$4:$K$102,10))</f>
        <v>0.004513888888888889</v>
      </c>
      <c r="G37" s="81">
        <f t="shared" si="0"/>
        <v>0.013032407407407406</v>
      </c>
      <c r="H37" s="81"/>
      <c r="I37" s="8">
        <v>33</v>
      </c>
      <c r="J37" s="10" t="s">
        <v>47</v>
      </c>
      <c r="K37" s="9">
        <v>0.016828703703703703</v>
      </c>
      <c r="L37" s="9">
        <v>0.003472222222222222</v>
      </c>
      <c r="M37" s="9">
        <v>0.013356481481481481</v>
      </c>
      <c r="N37" s="9"/>
      <c r="O37" s="9"/>
    </row>
    <row r="38" spans="1:15" ht="15">
      <c r="A38" s="78">
        <v>535</v>
      </c>
      <c r="B38" s="78" t="str">
        <f>IF(A38="","",VLOOKUP(A38,Entrants!$B$4:$D$102,3))</f>
        <v>BB</v>
      </c>
      <c r="C38" s="78">
        <v>33</v>
      </c>
      <c r="D38" s="77" t="str">
        <f>IF(A38="","",VLOOKUP(A38,Entrants!$B$4:$C$102,2))</f>
        <v>Dave Bradley</v>
      </c>
      <c r="E38" s="81">
        <v>0.017627314814814814</v>
      </c>
      <c r="F38" s="81">
        <f>IF(A38="","",VLOOKUP(A38,Entrants!$B$4:$K$102,10))</f>
        <v>0.005381944444444445</v>
      </c>
      <c r="G38" s="81">
        <f t="shared" si="0"/>
        <v>0.012245370370370368</v>
      </c>
      <c r="H38" s="81"/>
      <c r="I38" s="8">
        <v>34</v>
      </c>
      <c r="J38" s="10" t="s">
        <v>68</v>
      </c>
      <c r="K38" s="9">
        <v>0.01875</v>
      </c>
      <c r="L38" s="9">
        <v>0.005381944444444445</v>
      </c>
      <c r="M38" s="9">
        <v>0.013368055555555553</v>
      </c>
      <c r="N38" s="9"/>
      <c r="O38" s="9"/>
    </row>
    <row r="39" spans="1:15" ht="15">
      <c r="A39" s="78">
        <v>541</v>
      </c>
      <c r="B39" s="78" t="str">
        <f>IF(A39="","",VLOOKUP(A39,Entrants!$B$4:$D$102,3))</f>
        <v>TB</v>
      </c>
      <c r="C39" s="78">
        <v>34</v>
      </c>
      <c r="D39" s="77" t="str">
        <f>IF(A39="","",VLOOKUP(A39,Entrants!$B$4:$C$102,2))</f>
        <v>Rachel Falloon</v>
      </c>
      <c r="E39" s="81">
        <v>0.017662037037037035</v>
      </c>
      <c r="F39" s="81">
        <f>IF(A39="","",VLOOKUP(A39,Entrants!$B$4:$K$102,10))</f>
        <v>0.0031249999999999997</v>
      </c>
      <c r="G39" s="81">
        <f t="shared" si="0"/>
        <v>0.014537037037037036</v>
      </c>
      <c r="H39" s="81"/>
      <c r="I39" s="8">
        <v>35</v>
      </c>
      <c r="J39" s="10" t="s">
        <v>118</v>
      </c>
      <c r="K39" s="9">
        <v>0.017233796296296296</v>
      </c>
      <c r="L39" s="9">
        <v>0.0038194444444444443</v>
      </c>
      <c r="M39" s="9">
        <v>0.013414351851851851</v>
      </c>
      <c r="N39" s="9"/>
      <c r="O39" s="9"/>
    </row>
    <row r="40" spans="1:15" ht="15">
      <c r="A40" s="78">
        <v>518</v>
      </c>
      <c r="B40" s="78" t="str">
        <f>IF(A40="","",VLOOKUP(A40,Entrants!$B$4:$D$102,3))</f>
        <v>CG</v>
      </c>
      <c r="C40" s="78">
        <v>35</v>
      </c>
      <c r="D40" s="77" t="str">
        <f>IF(A40="","",VLOOKUP(A40,Entrants!$B$4:$C$102,2))</f>
        <v>Keith Willshire</v>
      </c>
      <c r="E40" s="81">
        <v>0.01769675925925926</v>
      </c>
      <c r="F40" s="81">
        <f>IF(A40="","",VLOOKUP(A40,Entrants!$B$4:$K$102,10))</f>
        <v>0.003993055555555556</v>
      </c>
      <c r="G40" s="81">
        <f t="shared" si="0"/>
        <v>0.013703703703703704</v>
      </c>
      <c r="H40" s="81"/>
      <c r="I40" s="8">
        <v>36</v>
      </c>
      <c r="J40" s="10" t="s">
        <v>42</v>
      </c>
      <c r="K40" s="9">
        <v>0.017187499999999998</v>
      </c>
      <c r="L40" s="9">
        <v>0.003645833333333333</v>
      </c>
      <c r="M40" s="9">
        <v>0.013541666666666665</v>
      </c>
      <c r="N40" s="9"/>
      <c r="O40" s="9"/>
    </row>
    <row r="41" spans="1:15" ht="15">
      <c r="A41" s="78">
        <v>576</v>
      </c>
      <c r="B41" s="78" t="str">
        <f>IF(A41="","",VLOOKUP(A41,Entrants!$B$4:$D$102,3))</f>
        <v>BL</v>
      </c>
      <c r="C41" s="78">
        <v>36</v>
      </c>
      <c r="D41" s="77" t="str">
        <f>IF(A41="","",VLOOKUP(A41,Entrants!$B$4:$C$102,2))</f>
        <v>Craig Birch</v>
      </c>
      <c r="E41" s="81">
        <v>0.017708333333333333</v>
      </c>
      <c r="F41" s="81">
        <f>IF(A41="","",VLOOKUP(A41,Entrants!$B$4:$K$102,10))</f>
        <v>0.006944444444444444</v>
      </c>
      <c r="G41" s="81">
        <f t="shared" si="0"/>
        <v>0.010763888888888889</v>
      </c>
      <c r="H41" s="81"/>
      <c r="I41" s="8">
        <v>37</v>
      </c>
      <c r="J41" s="10" t="s">
        <v>72</v>
      </c>
      <c r="K41" s="9">
        <v>0.016898148148148148</v>
      </c>
      <c r="L41" s="9">
        <v>0.003298611111111111</v>
      </c>
      <c r="M41" s="9">
        <v>0.013599537037037037</v>
      </c>
      <c r="N41" s="9"/>
      <c r="O41" s="9"/>
    </row>
    <row r="42" spans="1:15" ht="15">
      <c r="A42" s="78">
        <v>540</v>
      </c>
      <c r="B42" s="78" t="str">
        <f>IF(A42="","",VLOOKUP(A42,Entrants!$B$4:$D$102,3))</f>
        <v>TB</v>
      </c>
      <c r="C42" s="78">
        <v>37</v>
      </c>
      <c r="D42" s="77" t="str">
        <f>IF(A42="","",VLOOKUP(A42,Entrants!$B$4:$C$102,2))</f>
        <v>Emma Freeman</v>
      </c>
      <c r="E42" s="81">
        <v>0.01778935185185185</v>
      </c>
      <c r="F42" s="81">
        <f>IF(A42="","",VLOOKUP(A42,Entrants!$B$4:$K$102,10))</f>
        <v>0.003472222222222222</v>
      </c>
      <c r="G42" s="81">
        <f t="shared" si="0"/>
        <v>0.01431712962962963</v>
      </c>
      <c r="H42" s="81"/>
      <c r="I42" s="8">
        <v>38</v>
      </c>
      <c r="J42" s="10" t="s">
        <v>54</v>
      </c>
      <c r="K42" s="9">
        <v>0.018368055555555554</v>
      </c>
      <c r="L42" s="9">
        <v>0.0046875</v>
      </c>
      <c r="M42" s="9">
        <v>0.013680555555555553</v>
      </c>
      <c r="N42" s="9"/>
      <c r="O42" s="9"/>
    </row>
    <row r="43" spans="1:15" ht="15">
      <c r="A43" s="78">
        <v>554</v>
      </c>
      <c r="B43" s="78" t="str">
        <f>IF(A43="","",VLOOKUP(A43,Entrants!$B$4:$D$102,3))</f>
        <v>MR</v>
      </c>
      <c r="C43" s="78">
        <v>38</v>
      </c>
      <c r="D43" s="77" t="str">
        <f>IF(A43="","",VLOOKUP(A43,Entrants!$B$4:$C$102,2))</f>
        <v>Chris Stone</v>
      </c>
      <c r="E43" s="81">
        <v>0.017858796296296296</v>
      </c>
      <c r="F43" s="81">
        <f>IF(A43="","",VLOOKUP(A43,Entrants!$B$4:$K$102,10))</f>
        <v>0.006076388888888889</v>
      </c>
      <c r="G43" s="81">
        <f t="shared" si="0"/>
        <v>0.011782407407407408</v>
      </c>
      <c r="H43" s="81"/>
      <c r="I43" s="8">
        <v>39</v>
      </c>
      <c r="J43" s="10" t="s">
        <v>64</v>
      </c>
      <c r="K43" s="9">
        <v>0.01769675925925926</v>
      </c>
      <c r="L43" s="9">
        <v>0.003993055555555556</v>
      </c>
      <c r="M43" s="9">
        <v>0.013703703703703704</v>
      </c>
      <c r="N43" s="9"/>
      <c r="O43" s="9"/>
    </row>
    <row r="44" spans="1:15" ht="15">
      <c r="A44" s="78">
        <v>565</v>
      </c>
      <c r="B44" s="78" t="str">
        <f>IF(A44="","",VLOOKUP(A44,Entrants!$B$4:$D$102,3))</f>
        <v>RD</v>
      </c>
      <c r="C44" s="78">
        <v>39</v>
      </c>
      <c r="D44" s="77" t="str">
        <f>IF(A44="","",VLOOKUP(A44,Entrants!$B$4:$C$102,2))</f>
        <v>Rob Hall</v>
      </c>
      <c r="E44" s="81">
        <v>0.01798611111111111</v>
      </c>
      <c r="F44" s="81">
        <f>IF(A44="","",VLOOKUP(A44,Entrants!$B$4:$K$102,10))</f>
        <v>0.0062499999999999995</v>
      </c>
      <c r="G44" s="81">
        <f t="shared" si="0"/>
        <v>0.01173611111111111</v>
      </c>
      <c r="H44" s="81"/>
      <c r="I44" s="8">
        <v>40</v>
      </c>
      <c r="J44" s="10" t="s">
        <v>101</v>
      </c>
      <c r="K44" s="9">
        <v>0.017395833333333336</v>
      </c>
      <c r="L44" s="9">
        <v>0.003645833333333333</v>
      </c>
      <c r="M44" s="9">
        <v>0.013750000000000004</v>
      </c>
      <c r="N44" s="9"/>
      <c r="O44" s="9"/>
    </row>
    <row r="45" spans="1:15" ht="15">
      <c r="A45" s="78">
        <v>513</v>
      </c>
      <c r="B45" s="78" t="str">
        <f>IF(A45="","",VLOOKUP(A45,Entrants!$B$4:$D$102,3))</f>
        <v>SS</v>
      </c>
      <c r="C45" s="78">
        <v>40</v>
      </c>
      <c r="D45" s="77" t="str">
        <f>IF(A45="","",VLOOKUP(A45,Entrants!$B$4:$C$102,2))</f>
        <v>Stephanie Ramsay</v>
      </c>
      <c r="E45" s="81">
        <v>0.01800925925925926</v>
      </c>
      <c r="F45" s="81">
        <f>IF(A45="","",VLOOKUP(A45,Entrants!$B$4:$K$102,10))</f>
        <v>0.001736111111111111</v>
      </c>
      <c r="G45" s="81">
        <f t="shared" si="0"/>
        <v>0.016273148148148148</v>
      </c>
      <c r="H45" s="81"/>
      <c r="I45" s="8">
        <v>41</v>
      </c>
      <c r="J45" s="10" t="s">
        <v>66</v>
      </c>
      <c r="K45" s="9">
        <v>0.01778935185185185</v>
      </c>
      <c r="L45" s="9">
        <v>0.003472222222222222</v>
      </c>
      <c r="M45" s="9">
        <v>0.01431712962962963</v>
      </c>
      <c r="N45" s="9"/>
      <c r="O45" s="9"/>
    </row>
    <row r="46" spans="1:15" ht="15">
      <c r="A46" s="78">
        <v>553</v>
      </c>
      <c r="B46" s="78" t="str">
        <f>IF(A46="","",VLOOKUP(A46,Entrants!$B$4:$D$102,3))</f>
        <v>MR</v>
      </c>
      <c r="C46" s="78">
        <v>41</v>
      </c>
      <c r="D46" s="77" t="str">
        <f>IF(A46="","",VLOOKUP(A46,Entrants!$B$4:$C$102,2))</f>
        <v>Robbie Barkley</v>
      </c>
      <c r="E46" s="81">
        <v>0.018020833333333333</v>
      </c>
      <c r="F46" s="81">
        <f>IF(A46="","",VLOOKUP(A46,Entrants!$B$4:$K$102,10))</f>
        <v>0.007465277777777778</v>
      </c>
      <c r="G46" s="81">
        <f t="shared" si="0"/>
        <v>0.010555555555555554</v>
      </c>
      <c r="H46" s="81"/>
      <c r="I46" s="8">
        <v>42</v>
      </c>
      <c r="J46" s="10" t="s">
        <v>114</v>
      </c>
      <c r="K46" s="9">
        <v>0.01709490740740741</v>
      </c>
      <c r="L46" s="9">
        <v>0.002777777777777778</v>
      </c>
      <c r="M46" s="9">
        <v>0.014317129629629631</v>
      </c>
      <c r="N46" s="9"/>
      <c r="O46" s="9"/>
    </row>
    <row r="47" spans="1:15" ht="15">
      <c r="A47" s="78">
        <v>559</v>
      </c>
      <c r="B47" s="78" t="str">
        <f>IF(A47="","",VLOOKUP(A47,Entrants!$B$4:$D$102,3))</f>
        <v>HT</v>
      </c>
      <c r="C47" s="78">
        <v>42</v>
      </c>
      <c r="D47" s="77" t="str">
        <f>IF(A47="","",VLOOKUP(A47,Entrants!$B$4:$C$102,2))</f>
        <v>Heather Barrass</v>
      </c>
      <c r="E47" s="81">
        <v>0.018043981481481484</v>
      </c>
      <c r="F47" s="81">
        <f>IF(A47="","",VLOOKUP(A47,Entrants!$B$4:$K$102,10))</f>
        <v>0.003472222222222222</v>
      </c>
      <c r="G47" s="81">
        <f t="shared" si="0"/>
        <v>0.014571759259259262</v>
      </c>
      <c r="H47" s="81"/>
      <c r="I47" s="8">
        <v>43</v>
      </c>
      <c r="J47" s="10" t="s">
        <v>100</v>
      </c>
      <c r="K47" s="9">
        <v>0.017662037037037035</v>
      </c>
      <c r="L47" s="9">
        <v>0.0031249999999999997</v>
      </c>
      <c r="M47" s="9">
        <v>0.014537037037037036</v>
      </c>
      <c r="N47" s="85"/>
      <c r="O47" s="85"/>
    </row>
    <row r="48" spans="1:15" ht="15">
      <c r="A48" s="78">
        <v>570</v>
      </c>
      <c r="B48" s="78" t="str">
        <f>IF(A48="","",VLOOKUP(A48,Entrants!$B$4:$D$102,3))</f>
        <v>MM</v>
      </c>
      <c r="C48" s="78">
        <v>43</v>
      </c>
      <c r="D48" s="77" t="str">
        <f>IF(A48="","",VLOOKUP(A48,Entrants!$B$4:$C$102,2))</f>
        <v>Joe Frazer</v>
      </c>
      <c r="E48" s="81">
        <v>0.018287037037037036</v>
      </c>
      <c r="F48" s="81">
        <f>IF(A48="","",VLOOKUP(A48,Entrants!$B$4:$K$102,10))</f>
        <v>0.005208333333333333</v>
      </c>
      <c r="G48" s="81">
        <f t="shared" si="0"/>
        <v>0.013078703703703703</v>
      </c>
      <c r="H48" s="81"/>
      <c r="I48" s="8">
        <v>44</v>
      </c>
      <c r="J48" s="10" t="s">
        <v>81</v>
      </c>
      <c r="K48" s="9">
        <v>0.018043981481481484</v>
      </c>
      <c r="L48" s="9">
        <v>0.003472222222222222</v>
      </c>
      <c r="M48" s="9">
        <v>0.014571759259259262</v>
      </c>
      <c r="N48" s="85"/>
      <c r="O48" s="85"/>
    </row>
    <row r="49" spans="1:15" ht="15">
      <c r="A49" s="78">
        <v>568</v>
      </c>
      <c r="B49" s="78" t="str">
        <f>IF(A49="","",VLOOKUP(A49,Entrants!$B$4:$D$102,3))</f>
        <v>RD</v>
      </c>
      <c r="C49" s="78">
        <v>44</v>
      </c>
      <c r="D49" s="77" t="str">
        <f>IF(A49="","",VLOOKUP(A49,Entrants!$B$4:$C$102,2))</f>
        <v>Aynsley Herron</v>
      </c>
      <c r="E49" s="81">
        <v>0.018368055555555554</v>
      </c>
      <c r="F49" s="81">
        <f>IF(A49="","",VLOOKUP(A49,Entrants!$B$4:$K$102,10))</f>
        <v>0.0046875</v>
      </c>
      <c r="G49" s="81">
        <f t="shared" si="0"/>
        <v>0.013680555555555553</v>
      </c>
      <c r="H49" s="81"/>
      <c r="I49" s="8">
        <v>45</v>
      </c>
      <c r="J49" s="10" t="s">
        <v>44</v>
      </c>
      <c r="K49" s="9">
        <v>0.017407407407407406</v>
      </c>
      <c r="L49" s="9">
        <v>0.0020833333333333333</v>
      </c>
      <c r="M49" s="9">
        <v>0.015324074074074073</v>
      </c>
      <c r="N49" s="85"/>
      <c r="O49" s="85"/>
    </row>
    <row r="50" spans="1:15" ht="15">
      <c r="A50" s="78">
        <v>578</v>
      </c>
      <c r="B50" s="78" t="str">
        <f>IF(A50="","",VLOOKUP(A50,Entrants!$B$4:$D$102,3))</f>
        <v>BL</v>
      </c>
      <c r="C50" s="78">
        <v>45</v>
      </c>
      <c r="D50" s="77" t="str">
        <f>IF(A50="","",VLOOKUP(A50,Entrants!$B$4:$C$102,2))</f>
        <v>Leanne Herron</v>
      </c>
      <c r="E50" s="81">
        <v>0.01875</v>
      </c>
      <c r="F50" s="81">
        <f>IF(A50="","",VLOOKUP(A50,Entrants!$B$4:$K$102,10))</f>
        <v>0.005381944444444445</v>
      </c>
      <c r="G50" s="81">
        <f t="shared" si="0"/>
        <v>0.013368055555555553</v>
      </c>
      <c r="H50" s="81"/>
      <c r="I50" s="8">
        <v>46</v>
      </c>
      <c r="J50" s="10" t="s">
        <v>126</v>
      </c>
      <c r="K50" s="9">
        <v>0.01800925925925926</v>
      </c>
      <c r="L50" s="9">
        <v>0.001736111111111111</v>
      </c>
      <c r="M50" s="9">
        <v>0.016273148148148148</v>
      </c>
      <c r="N50" s="85"/>
      <c r="O50" s="85"/>
    </row>
    <row r="51" spans="1:15" ht="15">
      <c r="A51" s="78"/>
      <c r="B51" s="78">
        <f>IF(A51="","",VLOOKUP(A51,Entrants!$B$4:$D$102,3))</f>
      </c>
      <c r="C51" s="78"/>
      <c r="D51" s="77">
        <f>IF(A51="","",VLOOKUP(A51,Entrants!$B$4:$C$102,2))</f>
      </c>
      <c r="E51" s="78"/>
      <c r="F51" s="81">
        <f>IF(A51="","",VLOOKUP(A51,Entrants!$B$4:$K$102,10))</f>
      </c>
      <c r="G51" s="81">
        <f t="shared" si="0"/>
      </c>
      <c r="H51" s="81"/>
      <c r="I51" s="8"/>
      <c r="J51" s="10" t="s">
        <v>16</v>
      </c>
      <c r="K51" s="9"/>
      <c r="L51" s="9" t="s">
        <v>16</v>
      </c>
      <c r="M51" s="9" t="s">
        <v>16</v>
      </c>
      <c r="N51" s="85"/>
      <c r="O51" s="85"/>
    </row>
    <row r="52" spans="1:15" ht="15">
      <c r="A52" s="78"/>
      <c r="B52" s="78">
        <f>IF(A52="","",VLOOKUP(A52,Entrants!$B$4:$D$102,3))</f>
      </c>
      <c r="C52" s="78"/>
      <c r="D52" s="77">
        <f>IF(A52="","",VLOOKUP(A52,Entrants!$B$4:$C$102,2))</f>
      </c>
      <c r="E52" s="78"/>
      <c r="F52" s="81">
        <f>IF(A52="","",VLOOKUP(A52,Entrants!$B$4:$K$102,10))</f>
      </c>
      <c r="G52" s="81">
        <f t="shared" si="0"/>
      </c>
      <c r="H52" s="81"/>
      <c r="I52" s="8"/>
      <c r="J52" s="10" t="s">
        <v>16</v>
      </c>
      <c r="K52" s="9"/>
      <c r="L52" s="9" t="s">
        <v>16</v>
      </c>
      <c r="M52" s="9" t="s">
        <v>16</v>
      </c>
      <c r="N52" s="85"/>
      <c r="O52" s="85"/>
    </row>
    <row r="53" spans="1:15" ht="15">
      <c r="A53" s="78"/>
      <c r="B53" s="78">
        <f>IF(A53="","",VLOOKUP(A53,Entrants!$B$4:$D$102,3))</f>
      </c>
      <c r="C53" s="78"/>
      <c r="D53" s="77">
        <f>IF(A53="","",VLOOKUP(A53,Entrants!$B$4:$C$102,2))</f>
      </c>
      <c r="E53" s="78"/>
      <c r="F53" s="81">
        <f>IF(A53="","",VLOOKUP(A53,Entrants!$B$4:$K$102,10))</f>
      </c>
      <c r="G53" s="81">
        <f t="shared" si="0"/>
      </c>
      <c r="H53" s="81"/>
      <c r="I53" s="8"/>
      <c r="J53" s="10" t="s">
        <v>16</v>
      </c>
      <c r="K53" s="9"/>
      <c r="L53" s="9" t="s">
        <v>16</v>
      </c>
      <c r="M53" s="9" t="s">
        <v>16</v>
      </c>
      <c r="N53" s="85"/>
      <c r="O53" s="85"/>
    </row>
    <row r="54" spans="1:15" ht="15">
      <c r="A54" s="78"/>
      <c r="B54" s="78">
        <f>IF(A54="","",VLOOKUP(A54,Entrants!$B$4:$D$102,3))</f>
      </c>
      <c r="C54" s="78"/>
      <c r="D54" s="77">
        <f>IF(A54="","",VLOOKUP(A54,Entrants!$B$4:$C$102,2))</f>
      </c>
      <c r="E54" s="78"/>
      <c r="F54" s="81">
        <f>IF(A54="","",VLOOKUP(A54,Entrants!$B$4:$K$102,10))</f>
      </c>
      <c r="G54" s="81">
        <f t="shared" si="0"/>
      </c>
      <c r="H54" s="81"/>
      <c r="I54" s="8"/>
      <c r="J54" s="10" t="s">
        <v>16</v>
      </c>
      <c r="K54" s="9"/>
      <c r="L54" s="9" t="s">
        <v>16</v>
      </c>
      <c r="M54" s="9" t="s">
        <v>16</v>
      </c>
      <c r="N54" s="85"/>
      <c r="O54" s="85"/>
    </row>
    <row r="55" spans="1:15" ht="15">
      <c r="A55" s="78"/>
      <c r="B55" s="78">
        <f>IF(A55="","",VLOOKUP(A55,Entrants!$B$4:$D$102,3))</f>
      </c>
      <c r="C55" s="78"/>
      <c r="D55" s="77">
        <f>IF(A55="","",VLOOKUP(A55,Entrants!$B$4:$C$102,2))</f>
      </c>
      <c r="E55" s="78"/>
      <c r="F55" s="81">
        <f>IF(A55="","",VLOOKUP(A55,Entrants!$B$4:$K$102,10))</f>
      </c>
      <c r="G55" s="81">
        <f t="shared" si="0"/>
      </c>
      <c r="H55" s="81"/>
      <c r="I55" s="8"/>
      <c r="J55" s="10" t="s">
        <v>16</v>
      </c>
      <c r="K55" s="9"/>
      <c r="L55" s="9" t="s">
        <v>16</v>
      </c>
      <c r="M55" s="9" t="s">
        <v>16</v>
      </c>
      <c r="N55" s="85"/>
      <c r="O55" s="85"/>
    </row>
    <row r="56" spans="1:15" ht="15">
      <c r="A56" s="78"/>
      <c r="B56" s="78">
        <f>IF(A56="","",VLOOKUP(A56,Entrants!$B$4:$D$102,3))</f>
      </c>
      <c r="C56" s="78"/>
      <c r="D56" s="77">
        <f>IF(A56="","",VLOOKUP(A56,Entrants!$B$4:$C$102,2))</f>
      </c>
      <c r="E56" s="78"/>
      <c r="F56" s="81">
        <f>IF(A56="","",VLOOKUP(A56,Entrants!$B$4:$K$102,10))</f>
      </c>
      <c r="G56" s="81">
        <f t="shared" si="0"/>
      </c>
      <c r="H56" s="81"/>
      <c r="I56" s="8"/>
      <c r="J56" s="10" t="s">
        <v>16</v>
      </c>
      <c r="K56" s="9"/>
      <c r="L56" s="9" t="s">
        <v>16</v>
      </c>
      <c r="M56" s="9" t="s">
        <v>16</v>
      </c>
      <c r="N56" s="85"/>
      <c r="O56" s="85"/>
    </row>
    <row r="57" spans="1:15" ht="15">
      <c r="A57" s="78"/>
      <c r="B57" s="78">
        <f>IF(A57="","",VLOOKUP(A57,Entrants!$B$4:$D$102,3))</f>
      </c>
      <c r="C57" s="78"/>
      <c r="D57" s="77">
        <f>IF(A57="","",VLOOKUP(A57,Entrants!$B$4:$C$102,2))</f>
      </c>
      <c r="E57" s="78"/>
      <c r="F57" s="81">
        <f>IF(A57="","",VLOOKUP(A57,Entrants!$B$4:$K$102,10))</f>
      </c>
      <c r="G57" s="81">
        <f t="shared" si="0"/>
      </c>
      <c r="H57" s="81"/>
      <c r="I57" s="8"/>
      <c r="J57" s="10" t="s">
        <v>16</v>
      </c>
      <c r="K57" s="9"/>
      <c r="L57" s="9" t="s">
        <v>16</v>
      </c>
      <c r="M57" s="9" t="s">
        <v>16</v>
      </c>
      <c r="N57" s="85"/>
      <c r="O57" s="85"/>
    </row>
    <row r="58" spans="1:15" ht="15">
      <c r="A58" s="78"/>
      <c r="B58" s="78">
        <f>IF(A58="","",VLOOKUP(A58,Entrants!$B$4:$D$102,3))</f>
      </c>
      <c r="C58" s="78"/>
      <c r="D58" s="77">
        <f>IF(A58="","",VLOOKUP(A58,Entrants!$B$4:$C$102,2))</f>
      </c>
      <c r="E58" s="79"/>
      <c r="F58" s="81">
        <f>IF(A58="","",VLOOKUP(A58,Entrants!$B$4:$K$102,10))</f>
      </c>
      <c r="G58" s="81">
        <f t="shared" si="0"/>
      </c>
      <c r="H58" s="81"/>
      <c r="I58" s="8"/>
      <c r="J58" s="10" t="s">
        <v>16</v>
      </c>
      <c r="K58" s="9"/>
      <c r="L58" s="9" t="s">
        <v>16</v>
      </c>
      <c r="M58" s="9" t="s">
        <v>16</v>
      </c>
      <c r="N58" s="85"/>
      <c r="O58" s="85"/>
    </row>
    <row r="59" spans="1:15" ht="15">
      <c r="A59" s="78"/>
      <c r="B59" s="78">
        <f>IF(A59="","",VLOOKUP(A59,Entrants!$B$4:$D$102,3))</f>
      </c>
      <c r="C59" s="78"/>
      <c r="D59" s="77">
        <f>IF(A59="","",VLOOKUP(A59,Entrants!$B$4:$C$102,2))</f>
      </c>
      <c r="E59" s="79"/>
      <c r="F59" s="81">
        <f>IF(A59="","",VLOOKUP(A59,Entrants!$B$4:$K$102,10))</f>
      </c>
      <c r="G59" s="81">
        <f t="shared" si="0"/>
      </c>
      <c r="H59" s="81"/>
      <c r="I59" s="8"/>
      <c r="J59" s="10" t="s">
        <v>16</v>
      </c>
      <c r="K59" s="9"/>
      <c r="L59" s="9" t="s">
        <v>16</v>
      </c>
      <c r="M59" s="9" t="s">
        <v>16</v>
      </c>
      <c r="N59" s="85"/>
      <c r="O59" s="85"/>
    </row>
    <row r="60" spans="1:15" ht="15">
      <c r="A60" s="78"/>
      <c r="B60" s="78">
        <f>IF(A60="","",VLOOKUP(A60,Entrants!$B$4:$D$102,3))</f>
      </c>
      <c r="C60" s="78"/>
      <c r="D60" s="77">
        <f>IF(A60="","",VLOOKUP(A60,Entrants!$B$4:$C$102,2))</f>
      </c>
      <c r="E60" s="79"/>
      <c r="F60" s="81">
        <f>IF(A60="","",VLOOKUP(A60,Entrants!$B$4:$K$102,10))</f>
      </c>
      <c r="G60" s="81">
        <f t="shared" si="0"/>
      </c>
      <c r="H60" s="81"/>
      <c r="I60" s="8"/>
      <c r="J60" s="10" t="s">
        <v>16</v>
      </c>
      <c r="K60" s="9"/>
      <c r="L60" s="9" t="s">
        <v>16</v>
      </c>
      <c r="M60" s="9" t="s">
        <v>16</v>
      </c>
      <c r="N60" s="85"/>
      <c r="O60" s="85"/>
    </row>
    <row r="61" spans="1:15" ht="15">
      <c r="A61" s="78"/>
      <c r="B61" s="78">
        <f>IF(A61="","",VLOOKUP(A61,Entrants!$B$4:$D$102,3))</f>
      </c>
      <c r="C61" s="78"/>
      <c r="D61" s="77">
        <f>IF(A61="","",VLOOKUP(A61,Entrants!$B$4:$C$102,2))</f>
      </c>
      <c r="E61" s="79"/>
      <c r="F61" s="81">
        <f>IF(A61="","",VLOOKUP(A61,Entrants!$B$4:$K$102,10))</f>
      </c>
      <c r="G61" s="81">
        <f t="shared" si="0"/>
      </c>
      <c r="H61" s="81"/>
      <c r="I61" s="8"/>
      <c r="J61" s="10" t="s">
        <v>16</v>
      </c>
      <c r="K61" s="9"/>
      <c r="L61" s="9" t="s">
        <v>16</v>
      </c>
      <c r="M61" s="9" t="s">
        <v>16</v>
      </c>
      <c r="N61" s="85"/>
      <c r="O61" s="85"/>
    </row>
    <row r="62" spans="1:15" ht="15">
      <c r="A62" s="78"/>
      <c r="B62" s="78">
        <f>IF(A62="","",VLOOKUP(A62,Entrants!$B$4:$D$102,3))</f>
      </c>
      <c r="C62" s="78"/>
      <c r="D62" s="77">
        <f>IF(A62="","",VLOOKUP(A62,Entrants!$B$4:$C$102,2))</f>
      </c>
      <c r="E62" s="79"/>
      <c r="F62" s="81">
        <f>IF(A62="","",VLOOKUP(A62,Entrants!$B$4:$K$102,10))</f>
      </c>
      <c r="G62" s="81">
        <f t="shared" si="0"/>
      </c>
      <c r="H62" s="81"/>
      <c r="I62" s="8"/>
      <c r="J62" s="10" t="s">
        <v>16</v>
      </c>
      <c r="K62" s="9"/>
      <c r="L62" s="9" t="s">
        <v>16</v>
      </c>
      <c r="M62" s="9" t="s">
        <v>16</v>
      </c>
      <c r="N62" s="85"/>
      <c r="O62" s="85"/>
    </row>
    <row r="63" spans="1:15" ht="15">
      <c r="A63" s="78"/>
      <c r="B63" s="78">
        <f>IF(A63="","",VLOOKUP(A63,Entrants!$B$4:$D$102,3))</f>
      </c>
      <c r="C63" s="78"/>
      <c r="D63" s="77">
        <f>IF(A63="","",VLOOKUP(A63,Entrants!$B$4:$C$102,2))</f>
      </c>
      <c r="E63" s="79"/>
      <c r="F63" s="81">
        <f>IF(A63="","",VLOOKUP(A63,Entrants!$B$4:$K$102,10))</f>
      </c>
      <c r="G63" s="81">
        <f t="shared" si="0"/>
      </c>
      <c r="H63" s="81"/>
      <c r="I63" s="8"/>
      <c r="J63" s="10" t="s">
        <v>16</v>
      </c>
      <c r="K63" s="9"/>
      <c r="L63" s="9" t="s">
        <v>16</v>
      </c>
      <c r="M63" s="9" t="s">
        <v>16</v>
      </c>
      <c r="N63" s="85"/>
      <c r="O63" s="85"/>
    </row>
    <row r="64" spans="1:15" ht="15">
      <c r="A64" s="78"/>
      <c r="B64" s="78">
        <f>IF(A64="","",VLOOKUP(A64,Entrants!$B$4:$D$102,3))</f>
      </c>
      <c r="C64" s="78"/>
      <c r="D64" s="77">
        <f>IF(A64="","",VLOOKUP(A64,Entrants!$B$4:$C$102,2))</f>
      </c>
      <c r="E64" s="79"/>
      <c r="F64" s="81">
        <f>IF(A64="","",VLOOKUP(A64,Entrants!$B$4:$K$102,10))</f>
      </c>
      <c r="G64" s="81">
        <f t="shared" si="0"/>
      </c>
      <c r="H64" s="81"/>
      <c r="I64" s="8"/>
      <c r="J64" s="10" t="s">
        <v>16</v>
      </c>
      <c r="K64" s="9"/>
      <c r="L64" s="9" t="s">
        <v>16</v>
      </c>
      <c r="M64" s="9" t="s">
        <v>16</v>
      </c>
      <c r="N64" s="85"/>
      <c r="O64" s="85"/>
    </row>
    <row r="65" spans="1:15" ht="15">
      <c r="A65" s="78"/>
      <c r="B65" s="78">
        <f>IF(A65="","",VLOOKUP(A65,Entrants!$B$4:$D$102,3))</f>
      </c>
      <c r="C65" s="78"/>
      <c r="D65" s="77">
        <f>IF(A65="","",VLOOKUP(A65,Entrants!$B$4:$C$102,2))</f>
      </c>
      <c r="E65" s="79"/>
      <c r="F65" s="81">
        <f>IF(A65="","",VLOOKUP(A65,Entrants!$B$4:$K$102,10))</f>
      </c>
      <c r="G65" s="81">
        <f t="shared" si="0"/>
      </c>
      <c r="H65" s="81"/>
      <c r="I65" s="8"/>
      <c r="J65" s="10" t="s">
        <v>16</v>
      </c>
      <c r="K65" s="9"/>
      <c r="L65" s="9" t="s">
        <v>16</v>
      </c>
      <c r="M65" s="9" t="s">
        <v>16</v>
      </c>
      <c r="N65" s="85"/>
      <c r="O65" s="85"/>
    </row>
    <row r="66" spans="1:15" ht="15">
      <c r="A66" s="78"/>
      <c r="B66" s="78">
        <f>IF(A66="","",VLOOKUP(A66,Entrants!$B$4:$D$102,3))</f>
      </c>
      <c r="C66" s="78"/>
      <c r="D66" s="77">
        <f>IF(A66="","",VLOOKUP(A66,Entrants!$B$4:$C$102,2))</f>
      </c>
      <c r="E66" s="79"/>
      <c r="F66" s="81">
        <f>IF(A66="","",VLOOKUP(A66,Entrants!$B$4:$K$102,10))</f>
      </c>
      <c r="G66" s="81">
        <f t="shared" si="0"/>
      </c>
      <c r="H66" s="81"/>
      <c r="I66" s="8"/>
      <c r="J66" s="10" t="s">
        <v>16</v>
      </c>
      <c r="K66" s="9"/>
      <c r="L66" s="9" t="s">
        <v>16</v>
      </c>
      <c r="M66" s="9" t="s">
        <v>16</v>
      </c>
      <c r="N66" s="85"/>
      <c r="O66" s="85"/>
    </row>
    <row r="67" spans="1:15" ht="15">
      <c r="A67" s="78"/>
      <c r="B67" s="78">
        <f>IF(A67="","",VLOOKUP(A67,Entrants!$B$4:$D$102,3))</f>
      </c>
      <c r="C67" s="78"/>
      <c r="D67" s="77">
        <f>IF(A67="","",VLOOKUP(A67,Entrants!$B$4:$C$102,2))</f>
      </c>
      <c r="E67" s="79"/>
      <c r="F67" s="81">
        <f>IF(A67="","",VLOOKUP(A67,Entrants!$B$4:$K$102,10))</f>
      </c>
      <c r="G67" s="81">
        <f t="shared" si="0"/>
      </c>
      <c r="H67" s="81"/>
      <c r="I67" s="8"/>
      <c r="J67" s="10" t="s">
        <v>16</v>
      </c>
      <c r="K67" s="9"/>
      <c r="L67" s="9" t="s">
        <v>16</v>
      </c>
      <c r="M67" s="9" t="s">
        <v>16</v>
      </c>
      <c r="N67" s="85"/>
      <c r="O67" s="85"/>
    </row>
    <row r="68" spans="1:15" ht="15">
      <c r="A68" s="78"/>
      <c r="B68" s="78">
        <f>IF(A68="","",VLOOKUP(A68,Entrants!$B$4:$D$102,3))</f>
      </c>
      <c r="C68" s="78"/>
      <c r="D68" s="77">
        <f>IF(A68="","",VLOOKUP(A68,Entrants!$B$4:$C$102,2))</f>
      </c>
      <c r="E68" s="79"/>
      <c r="F68" s="81">
        <f>IF(A68="","",VLOOKUP(A68,Entrants!$B$4:$K$102,10))</f>
      </c>
      <c r="G68" s="81">
        <f t="shared" si="0"/>
      </c>
      <c r="H68" s="81"/>
      <c r="I68" s="8"/>
      <c r="J68" s="10" t="s">
        <v>16</v>
      </c>
      <c r="K68" s="9"/>
      <c r="L68" s="9" t="s">
        <v>16</v>
      </c>
      <c r="M68" s="9" t="s">
        <v>16</v>
      </c>
      <c r="N68" s="85"/>
      <c r="O68" s="85"/>
    </row>
    <row r="69" spans="1:15" ht="15">
      <c r="A69" s="78"/>
      <c r="B69" s="78">
        <f>IF(A69="","",VLOOKUP(A69,Entrants!$B$4:$D$102,3))</f>
      </c>
      <c r="C69" s="78"/>
      <c r="D69" s="77">
        <f>IF(A69="","",VLOOKUP(A69,Entrants!$B$4:$C$102,2))</f>
      </c>
      <c r="E69" s="79"/>
      <c r="F69" s="81">
        <f>IF(A69="","",VLOOKUP(A69,Entrants!$B$4:$K$102,10))</f>
      </c>
      <c r="G69" s="81">
        <f t="shared" si="0"/>
      </c>
      <c r="H69" s="81"/>
      <c r="I69" s="8"/>
      <c r="J69" s="10" t="s">
        <v>16</v>
      </c>
      <c r="K69" s="9"/>
      <c r="L69" s="9" t="s">
        <v>16</v>
      </c>
      <c r="M69" s="9" t="s">
        <v>16</v>
      </c>
      <c r="N69" s="85"/>
      <c r="O69" s="85"/>
    </row>
    <row r="70" spans="1:15" ht="15">
      <c r="A70" s="78"/>
      <c r="B70" s="78">
        <f>IF(A70="","",VLOOKUP(A70,Entrants!$B$4:$D$102,3))</f>
      </c>
      <c r="C70" s="78"/>
      <c r="D70" s="77">
        <f>IF(A70="","",VLOOKUP(A70,Entrants!$B$4:$C$102,2))</f>
      </c>
      <c r="E70" s="79"/>
      <c r="F70" s="81">
        <f>IF(A70="","",VLOOKUP(A70,Entrants!$B$4:$K$102,10))</f>
      </c>
      <c r="G70" s="81">
        <f aca="true" t="shared" si="1" ref="G70:G84">IF(D70="","",E70-F70)</f>
      </c>
      <c r="H70" s="81"/>
      <c r="I70" s="8"/>
      <c r="J70" s="10" t="s">
        <v>16</v>
      </c>
      <c r="K70" s="9"/>
      <c r="L70" s="9" t="s">
        <v>16</v>
      </c>
      <c r="M70" s="9" t="s">
        <v>16</v>
      </c>
      <c r="N70" s="85"/>
      <c r="O70" s="85"/>
    </row>
    <row r="71" spans="1:15" ht="15">
      <c r="A71" s="78"/>
      <c r="B71" s="78">
        <f>IF(A71="","",VLOOKUP(A71,Entrants!$B$4:$D$102,3))</f>
      </c>
      <c r="C71" s="78"/>
      <c r="D71" s="77">
        <f>IF(A71="","",VLOOKUP(A71,Entrants!$B$4:$C$102,2))</f>
      </c>
      <c r="E71" s="79"/>
      <c r="F71" s="81">
        <f>IF(A71="","",VLOOKUP(A71,Entrants!$B$4:$K$102,10))</f>
      </c>
      <c r="G71" s="81">
        <f t="shared" si="1"/>
      </c>
      <c r="H71" s="81"/>
      <c r="I71" s="8"/>
      <c r="J71" s="10" t="s">
        <v>16</v>
      </c>
      <c r="K71" s="9"/>
      <c r="L71" s="9" t="s">
        <v>16</v>
      </c>
      <c r="M71" s="9" t="s">
        <v>16</v>
      </c>
      <c r="N71" s="85"/>
      <c r="O71" s="85"/>
    </row>
    <row r="72" spans="1:15" ht="15">
      <c r="A72" s="78"/>
      <c r="B72" s="78">
        <f>IF(A72="","",VLOOKUP(A72,Entrants!$B$4:$D$102,3))</f>
      </c>
      <c r="C72" s="78"/>
      <c r="D72" s="77">
        <f>IF(A72="","",VLOOKUP(A72,Entrants!$B$4:$C$102,2))</f>
      </c>
      <c r="E72" s="79"/>
      <c r="F72" s="81">
        <f>IF(A72="","",VLOOKUP(A72,Entrants!$B$4:$K$102,10))</f>
      </c>
      <c r="G72" s="81">
        <f t="shared" si="1"/>
      </c>
      <c r="H72" s="81"/>
      <c r="I72" s="8"/>
      <c r="J72" s="10" t="s">
        <v>16</v>
      </c>
      <c r="K72" s="9"/>
      <c r="L72" s="9" t="s">
        <v>16</v>
      </c>
      <c r="M72" s="9" t="s">
        <v>16</v>
      </c>
      <c r="N72" s="85"/>
      <c r="O72" s="85"/>
    </row>
    <row r="73" spans="1:15" ht="15">
      <c r="A73" s="78"/>
      <c r="B73" s="78">
        <f>IF(A73="","",VLOOKUP(A73,Entrants!$B$4:$D$102,3))</f>
      </c>
      <c r="C73" s="78"/>
      <c r="D73" s="77">
        <f>IF(A73="","",VLOOKUP(A73,Entrants!$B$4:$C$102,2))</f>
      </c>
      <c r="E73" s="79"/>
      <c r="F73" s="81">
        <f>IF(A73="","",VLOOKUP(A73,Entrants!$B$4:$K$102,10))</f>
      </c>
      <c r="G73" s="81">
        <f t="shared" si="1"/>
      </c>
      <c r="H73" s="81"/>
      <c r="I73" s="8"/>
      <c r="J73" s="10" t="s">
        <v>16</v>
      </c>
      <c r="K73" s="9"/>
      <c r="L73" s="9" t="s">
        <v>16</v>
      </c>
      <c r="M73" s="9" t="s">
        <v>16</v>
      </c>
      <c r="N73" s="85"/>
      <c r="O73" s="85"/>
    </row>
    <row r="74" spans="1:15" ht="15">
      <c r="A74" s="78"/>
      <c r="B74" s="78">
        <f>IF(A74="","",VLOOKUP(A74,Entrants!$B$4:$D$102,3))</f>
      </c>
      <c r="C74" s="78"/>
      <c r="D74" s="77">
        <f>IF(A74="","",VLOOKUP(A74,Entrants!$B$4:$C$102,2))</f>
      </c>
      <c r="E74" s="79"/>
      <c r="F74" s="81">
        <f>IF(A74="","",VLOOKUP(A74,Entrants!$B$4:$K$102,10))</f>
      </c>
      <c r="G74" s="81">
        <f t="shared" si="1"/>
      </c>
      <c r="H74" s="81"/>
      <c r="I74" s="8"/>
      <c r="J74" s="10" t="s">
        <v>16</v>
      </c>
      <c r="K74" s="9"/>
      <c r="L74" s="9" t="s">
        <v>16</v>
      </c>
      <c r="M74" s="9" t="s">
        <v>16</v>
      </c>
      <c r="N74" s="85"/>
      <c r="O74" s="85"/>
    </row>
    <row r="75" spans="1:15" ht="15">
      <c r="A75" s="78"/>
      <c r="B75" s="78">
        <f>IF(A75="","",VLOOKUP(A75,Entrants!$B$4:$D$102,3))</f>
      </c>
      <c r="C75" s="78"/>
      <c r="D75" s="77">
        <f>IF(A75="","",VLOOKUP(A75,Entrants!$B$4:$C$102,2))</f>
      </c>
      <c r="E75" s="79"/>
      <c r="F75" s="81">
        <f>IF(A75="","",VLOOKUP(A75,Entrants!$B$4:$K$102,10))</f>
      </c>
      <c r="G75" s="81">
        <f t="shared" si="1"/>
      </c>
      <c r="H75" s="81"/>
      <c r="I75" s="8"/>
      <c r="J75" s="10" t="s">
        <v>16</v>
      </c>
      <c r="K75" s="9"/>
      <c r="L75" s="9" t="s">
        <v>16</v>
      </c>
      <c r="M75" s="9" t="s">
        <v>16</v>
      </c>
      <c r="N75" s="85"/>
      <c r="O75" s="85"/>
    </row>
    <row r="76" spans="1:15" ht="15">
      <c r="A76" s="78"/>
      <c r="B76" s="78">
        <f>IF(A76="","",VLOOKUP(A76,Entrants!$B$4:$D$102,3))</f>
      </c>
      <c r="C76" s="78"/>
      <c r="D76" s="77">
        <f>IF(A76="","",VLOOKUP(A76,Entrants!$B$4:$C$102,2))</f>
      </c>
      <c r="E76" s="79"/>
      <c r="F76" s="81">
        <f>IF(A76="","",VLOOKUP(A76,Entrants!$B$4:$K$102,10))</f>
      </c>
      <c r="G76" s="81">
        <f t="shared" si="1"/>
      </c>
      <c r="H76" s="81"/>
      <c r="I76" s="8"/>
      <c r="J76" s="10" t="s">
        <v>16</v>
      </c>
      <c r="K76" s="9"/>
      <c r="L76" s="9" t="s">
        <v>16</v>
      </c>
      <c r="M76" s="9" t="s">
        <v>16</v>
      </c>
      <c r="N76" s="85"/>
      <c r="O76" s="85"/>
    </row>
    <row r="77" spans="1:15" ht="15">
      <c r="A77" s="78"/>
      <c r="B77" s="78">
        <f>IF(A77="","",VLOOKUP(A77,Entrants!$B$4:$D$102,3))</f>
      </c>
      <c r="C77" s="78"/>
      <c r="D77" s="77">
        <f>IF(A77="","",VLOOKUP(A77,Entrants!$B$4:$C$102,2))</f>
      </c>
      <c r="E77" s="79"/>
      <c r="F77" s="81">
        <f>IF(A77="","",VLOOKUP(A77,Entrants!$B$4:$K$102,10))</f>
      </c>
      <c r="G77" s="81">
        <f t="shared" si="1"/>
      </c>
      <c r="H77" s="81"/>
      <c r="I77" s="8"/>
      <c r="J77" s="10" t="s">
        <v>16</v>
      </c>
      <c r="K77" s="9"/>
      <c r="L77" s="9" t="s">
        <v>16</v>
      </c>
      <c r="M77" s="9" t="s">
        <v>16</v>
      </c>
      <c r="N77" s="85"/>
      <c r="O77" s="85"/>
    </row>
    <row r="78" spans="1:15" ht="15">
      <c r="A78" s="78"/>
      <c r="B78" s="78">
        <f>IF(A78="","",VLOOKUP(A78,Entrants!$B$4:$D$102,3))</f>
      </c>
      <c r="C78" s="78"/>
      <c r="D78" s="77">
        <f>IF(A78="","",VLOOKUP(A78,Entrants!$B$4:$C$102,2))</f>
      </c>
      <c r="E78" s="79"/>
      <c r="F78" s="81">
        <f>IF(A78="","",VLOOKUP(A78,Entrants!$B$4:$K$102,10))</f>
      </c>
      <c r="G78" s="81">
        <f t="shared" si="1"/>
      </c>
      <c r="H78" s="81"/>
      <c r="I78" s="8"/>
      <c r="J78" s="10" t="s">
        <v>16</v>
      </c>
      <c r="K78" s="9"/>
      <c r="L78" s="9" t="s">
        <v>16</v>
      </c>
      <c r="M78" s="9" t="s">
        <v>16</v>
      </c>
      <c r="N78" s="85"/>
      <c r="O78" s="85"/>
    </row>
    <row r="79" spans="1:15" ht="15">
      <c r="A79" s="78"/>
      <c r="B79" s="78">
        <f>IF(A79="","",VLOOKUP(A79,Entrants!$B$4:$D$102,3))</f>
      </c>
      <c r="C79" s="78"/>
      <c r="D79" s="77">
        <f>IF(A79="","",VLOOKUP(A79,Entrants!$B$4:$C$102,2))</f>
      </c>
      <c r="E79" s="79"/>
      <c r="F79" s="81">
        <f>IF(A79="","",VLOOKUP(A79,Entrants!$B$4:$K$102,10))</f>
      </c>
      <c r="G79" s="81">
        <f t="shared" si="1"/>
      </c>
      <c r="H79" s="81"/>
      <c r="I79" s="8"/>
      <c r="J79" s="10" t="s">
        <v>16</v>
      </c>
      <c r="K79" s="9"/>
      <c r="L79" s="9" t="s">
        <v>16</v>
      </c>
      <c r="M79" s="9" t="s">
        <v>16</v>
      </c>
      <c r="N79" s="85"/>
      <c r="O79" s="85"/>
    </row>
    <row r="80" spans="2:13" ht="15">
      <c r="B80" s="78">
        <f>IF(A80="","",VLOOKUP(A80,Entrants!$B$4:$D$102,3))</f>
      </c>
      <c r="C80" s="78"/>
      <c r="D80" s="11">
        <f>IF(A80="","",VLOOKUP(A80,Entrants!$B$4:$C$85,2))</f>
      </c>
      <c r="F80" s="81">
        <f>IF(A80="","",VLOOKUP(A80,Entrants!$B$4:$K$102,10))</f>
      </c>
      <c r="G80" s="81">
        <f t="shared" si="1"/>
      </c>
      <c r="I80" s="8"/>
      <c r="J80" s="10" t="s">
        <v>16</v>
      </c>
      <c r="K80" s="9"/>
      <c r="L80" s="9" t="s">
        <v>16</v>
      </c>
      <c r="M80" s="9" t="s">
        <v>16</v>
      </c>
    </row>
    <row r="81" spans="2:13" ht="15">
      <c r="B81" s="78">
        <f>IF(A81="","",VLOOKUP(A81,Entrants!$B$4:$D$102,3))</f>
      </c>
      <c r="C81" s="78"/>
      <c r="D81" s="11">
        <f>IF(A81="","",VLOOKUP(A81,Entrants!$B$4:$C$85,2))</f>
      </c>
      <c r="F81" s="81">
        <f>IF(A81="","",VLOOKUP(A81,Entrants!$B$4:$K$102,10))</f>
      </c>
      <c r="G81" s="81">
        <f t="shared" si="1"/>
      </c>
      <c r="I81" s="8"/>
      <c r="J81" s="10" t="s">
        <v>16</v>
      </c>
      <c r="K81" s="9"/>
      <c r="L81" s="9" t="s">
        <v>16</v>
      </c>
      <c r="M81" s="9" t="s">
        <v>16</v>
      </c>
    </row>
    <row r="82" spans="2:13" ht="15">
      <c r="B82" s="78">
        <f>IF(A82="","",VLOOKUP(A82,Entrants!$B$4:$D$102,3))</f>
      </c>
      <c r="C82" s="78"/>
      <c r="D82" s="11">
        <f>IF(A82="","",VLOOKUP(A82,Entrants!$B$4:$C$85,2))</f>
      </c>
      <c r="F82" s="81">
        <f>IF(A82="","",VLOOKUP(A82,Entrants!$B$4:$K$102,10))</f>
      </c>
      <c r="G82" s="81">
        <f t="shared" si="1"/>
      </c>
      <c r="I82" s="8"/>
      <c r="J82" s="10" t="s">
        <v>16</v>
      </c>
      <c r="K82" s="9"/>
      <c r="L82" s="9" t="s">
        <v>16</v>
      </c>
      <c r="M82" s="9" t="s">
        <v>16</v>
      </c>
    </row>
    <row r="83" spans="2:13" ht="15">
      <c r="B83" s="78">
        <f>IF(A83="","",VLOOKUP(A83,Entrants!$B$4:$D$102,3))</f>
      </c>
      <c r="C83" s="78"/>
      <c r="D83" s="11">
        <f>IF(A83="","",VLOOKUP(A83,Entrants!$B$4:$C$85,2))</f>
      </c>
      <c r="F83" s="81">
        <f>IF(A83="","",VLOOKUP(A83,Entrants!$B$4:$K$102,10))</f>
      </c>
      <c r="G83" s="81">
        <f t="shared" si="1"/>
      </c>
      <c r="I83" s="8"/>
      <c r="J83" s="10" t="s">
        <v>16</v>
      </c>
      <c r="K83" s="9"/>
      <c r="L83" s="9" t="s">
        <v>16</v>
      </c>
      <c r="M83" s="9" t="s">
        <v>16</v>
      </c>
    </row>
    <row r="84" spans="2:13" ht="15">
      <c r="B84" s="78">
        <f>IF(A84="","",VLOOKUP(A84,Entrants!$B$4:$D$102,3))</f>
      </c>
      <c r="C84" s="78"/>
      <c r="D84" s="11">
        <f>IF(A84="","",VLOOKUP(A84,Entrants!$B$4:$C$85,2))</f>
      </c>
      <c r="F84" s="81">
        <f>IF(A84="","",VLOOKUP(A84,Entrants!$B$4:$K$102,10))</f>
      </c>
      <c r="G84" s="81">
        <f t="shared" si="1"/>
      </c>
      <c r="I84" s="8"/>
      <c r="J84" s="10" t="s">
        <v>16</v>
      </c>
      <c r="K84" s="9"/>
      <c r="L84" s="9" t="s">
        <v>16</v>
      </c>
      <c r="M84" s="9" t="s">
        <v>16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  <row r="89" spans="4:10" ht="12.75">
      <c r="D89" s="11">
        <f>IF(A89="","",VLOOKUP(A89,Entrants!$B$4:$C$85,2))</f>
      </c>
    </row>
    <row r="90" spans="4:10" ht="12.75">
      <c r="D90" s="11">
        <f>IF(A90="","",VLOOKUP(A90,Entrants!$B$4:$C$85,2))</f>
      </c>
    </row>
    <row r="91" spans="4:10" ht="12.75">
      <c r="D91" s="11">
        <f>IF(A91="","",VLOOKUP(A91,Entrants!$B$4:$C$85,2))</f>
      </c>
    </row>
  </sheetData>
  <sheetProtection/>
  <mergeCells count="1">
    <mergeCell ref="J2:L2"/>
  </mergeCells>
  <printOptions/>
  <pageMargins left="0.23" right="0.75" top="1" bottom="0.7" header="0.5" footer="0.5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88"/>
  <sheetViews>
    <sheetView zoomScale="75" zoomScaleNormal="75" zoomScalePageLayoutView="0" workbookViewId="0" topLeftCell="A10">
      <selection activeCell="C30" sqref="C30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5" width="15.7109375" style="2" customWidth="1"/>
    <col min="6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  <col min="16" max="16" width="10.421875" style="0" customWidth="1"/>
  </cols>
  <sheetData>
    <row r="1" spans="1:15" ht="20.25" customHeight="1">
      <c r="A1" s="7" t="s">
        <v>162</v>
      </c>
      <c r="B1" s="113"/>
      <c r="C1" s="5"/>
      <c r="D1" s="5"/>
      <c r="E1" s="113"/>
      <c r="F1" s="5"/>
      <c r="G1" s="5"/>
      <c r="H1" s="5"/>
      <c r="I1" s="5"/>
      <c r="J1" s="5"/>
      <c r="K1" s="113"/>
      <c r="L1" s="148"/>
      <c r="M1" s="146"/>
      <c r="O1" s="6"/>
    </row>
    <row r="2" spans="1:15" ht="20.25" customHeight="1">
      <c r="A2" s="113"/>
      <c r="B2" s="113"/>
      <c r="C2" s="5"/>
      <c r="D2" s="5"/>
      <c r="E2" s="113"/>
      <c r="F2" s="5"/>
      <c r="G2" s="5"/>
      <c r="H2" s="5"/>
      <c r="I2" s="5"/>
      <c r="J2" s="147" t="s">
        <v>165</v>
      </c>
      <c r="K2" s="147"/>
      <c r="L2" s="147"/>
      <c r="O2" s="6"/>
    </row>
    <row r="3" spans="1:13" ht="15" customHeight="1">
      <c r="A3" s="89" t="s">
        <v>9</v>
      </c>
      <c r="B3" s="89" t="s">
        <v>93</v>
      </c>
      <c r="C3" s="90"/>
      <c r="D3" s="91"/>
      <c r="E3" s="90"/>
      <c r="F3" s="90"/>
      <c r="G3" s="90"/>
      <c r="H3" s="90"/>
      <c r="I3" s="90"/>
      <c r="J3" s="90"/>
      <c r="K3" s="90"/>
      <c r="L3" s="90"/>
      <c r="M3" s="90"/>
    </row>
    <row r="4" spans="1:15" ht="15" customHeight="1">
      <c r="A4" s="89" t="s">
        <v>10</v>
      </c>
      <c r="B4" s="89" t="s">
        <v>94</v>
      </c>
      <c r="C4" s="89" t="s">
        <v>11</v>
      </c>
      <c r="D4" s="92" t="s">
        <v>12</v>
      </c>
      <c r="E4" s="89" t="s">
        <v>13</v>
      </c>
      <c r="F4" s="89" t="s">
        <v>14</v>
      </c>
      <c r="G4" s="89" t="s">
        <v>15</v>
      </c>
      <c r="H4" s="90"/>
      <c r="I4" s="89" t="s">
        <v>11</v>
      </c>
      <c r="J4" s="92" t="s">
        <v>12</v>
      </c>
      <c r="K4" s="89" t="s">
        <v>13</v>
      </c>
      <c r="L4" s="89" t="s">
        <v>14</v>
      </c>
      <c r="M4" s="89" t="s">
        <v>15</v>
      </c>
      <c r="N4" s="1"/>
      <c r="O4" s="1"/>
    </row>
    <row r="5" spans="1:19" ht="15">
      <c r="A5" s="78">
        <v>583</v>
      </c>
      <c r="B5" s="78" t="str">
        <f>IF(A5="","",VLOOKUP(A5,Entrants!$B$4:$D$102,3))</f>
        <v>FF</v>
      </c>
      <c r="C5" s="78">
        <v>1</v>
      </c>
      <c r="D5" s="77" t="str">
        <f>IF(A5="","",VLOOKUP(A5,Entrants!$B$4:$D$102,2))</f>
        <v>Jordan Middlemist</v>
      </c>
      <c r="E5" s="81">
        <v>0.016585648148148148</v>
      </c>
      <c r="F5" s="81">
        <f>IF(A5="","",VLOOKUP(A5,Entrants!$B$4:$L$102,11))</f>
        <v>0.006597222222222222</v>
      </c>
      <c r="G5" s="81">
        <f>IF(D5="","",E5-F5)</f>
        <v>0.009988425925925925</v>
      </c>
      <c r="H5" s="81"/>
      <c r="I5" s="8">
        <v>1</v>
      </c>
      <c r="J5" s="10" t="s">
        <v>124</v>
      </c>
      <c r="K5" s="9">
        <v>0.016585648148148148</v>
      </c>
      <c r="L5" s="9">
        <v>0.006597222222222222</v>
      </c>
      <c r="M5" s="9">
        <v>0.009988425925925925</v>
      </c>
      <c r="N5" s="81"/>
      <c r="O5" s="81"/>
      <c r="P5" s="53"/>
      <c r="Q5" s="3"/>
      <c r="R5" s="4"/>
      <c r="S5" s="4"/>
    </row>
    <row r="6" spans="1:19" ht="15">
      <c r="A6" s="78">
        <v>520</v>
      </c>
      <c r="B6" s="78" t="str">
        <f>IF(A6="","",VLOOKUP(A6,Entrants!$B$4:$D$102,3))</f>
        <v>CG</v>
      </c>
      <c r="C6" s="78">
        <v>2</v>
      </c>
      <c r="D6" s="77" t="str">
        <f>IF(A6="","",VLOOKUP(A6,Entrants!$B$4:$C$102,2))</f>
        <v>Lois Kankowski</v>
      </c>
      <c r="E6" s="81">
        <v>0.016631944444444446</v>
      </c>
      <c r="F6" s="81">
        <f>IF(A6="","",VLOOKUP(A6,Entrants!$B$4:$L$102,11))</f>
        <v>0.0038194444444444443</v>
      </c>
      <c r="G6" s="81">
        <f aca="true" t="shared" si="0" ref="G6:G69">IF(D6="","",E6-F6)</f>
        <v>0.012812500000000001</v>
      </c>
      <c r="H6" s="81"/>
      <c r="I6" s="8">
        <v>2</v>
      </c>
      <c r="J6" s="10" t="s">
        <v>57</v>
      </c>
      <c r="K6" s="9">
        <v>0.017499999999999998</v>
      </c>
      <c r="L6" s="9">
        <v>0.007465277777777778</v>
      </c>
      <c r="M6" s="9">
        <v>0.01003472222222222</v>
      </c>
      <c r="N6" s="81"/>
      <c r="O6" s="81"/>
      <c r="P6" s="53"/>
      <c r="Q6" s="3"/>
      <c r="R6" s="4"/>
      <c r="S6" s="4"/>
    </row>
    <row r="7" spans="1:19" ht="15">
      <c r="A7" s="78">
        <v>516</v>
      </c>
      <c r="B7" s="78" t="str">
        <f>IF(A7="","",VLOOKUP(A7,Entrants!$B$4:$D$102,3))</f>
        <v>CG</v>
      </c>
      <c r="C7" s="78">
        <v>3</v>
      </c>
      <c r="D7" s="77" t="str">
        <f>IF(A7="","",VLOOKUP(A7,Entrants!$B$4:$C$102,2))</f>
        <v>Charlie Hedley</v>
      </c>
      <c r="E7" s="81">
        <v>0.016793981481481483</v>
      </c>
      <c r="F7" s="81">
        <f>IF(A7="","",VLOOKUP(A7,Entrants!$B$4:$L$102,11))</f>
        <v>0.002777777777777778</v>
      </c>
      <c r="G7" s="81">
        <f t="shared" si="0"/>
        <v>0.014016203703703704</v>
      </c>
      <c r="H7" s="81"/>
      <c r="I7" s="8">
        <v>3</v>
      </c>
      <c r="J7" s="10" t="s">
        <v>74</v>
      </c>
      <c r="K7" s="9">
        <v>0.01767361111111111</v>
      </c>
      <c r="L7" s="9">
        <v>0.007291666666666666</v>
      </c>
      <c r="M7" s="9">
        <v>0.010381944444444444</v>
      </c>
      <c r="N7" s="81"/>
      <c r="O7" s="81"/>
      <c r="P7" s="53"/>
      <c r="Q7" s="3"/>
      <c r="R7" s="4"/>
      <c r="S7" s="4"/>
    </row>
    <row r="8" spans="1:19" ht="15">
      <c r="A8" s="78">
        <v>540</v>
      </c>
      <c r="B8" s="78" t="str">
        <f>IF(A8="","",VLOOKUP(A8,Entrants!$B$4:$D$102,3))</f>
        <v>TB</v>
      </c>
      <c r="C8" s="78">
        <v>4</v>
      </c>
      <c r="D8" s="77" t="str">
        <f>IF(A8="","",VLOOKUP(A8,Entrants!$B$4:$C$102,2))</f>
        <v>Emma Freeman</v>
      </c>
      <c r="E8" s="81">
        <v>0.016840277777777777</v>
      </c>
      <c r="F8" s="81">
        <f>IF(A8="","",VLOOKUP(A8,Entrants!$B$4:$L$102,11))</f>
        <v>0.0031249999999999997</v>
      </c>
      <c r="G8" s="81">
        <f t="shared" si="0"/>
        <v>0.013715277777777778</v>
      </c>
      <c r="H8" s="81"/>
      <c r="I8" s="8">
        <v>4</v>
      </c>
      <c r="J8" s="10" t="s">
        <v>60</v>
      </c>
      <c r="K8" s="9">
        <v>0.017280092592592593</v>
      </c>
      <c r="L8" s="9">
        <v>0.0067708333333333336</v>
      </c>
      <c r="M8" s="9">
        <v>0.01050925925925926</v>
      </c>
      <c r="N8" s="81"/>
      <c r="O8" s="81"/>
      <c r="P8" s="53"/>
      <c r="Q8" s="3"/>
      <c r="R8" s="4"/>
      <c r="S8" s="4"/>
    </row>
    <row r="9" spans="1:19" ht="15">
      <c r="A9" s="78">
        <v>522</v>
      </c>
      <c r="B9" s="78" t="str">
        <f>IF(A9="","",VLOOKUP(A9,Entrants!$B$4:$D$102,3))</f>
        <v>AA</v>
      </c>
      <c r="C9" s="78">
        <v>5</v>
      </c>
      <c r="D9" s="77" t="str">
        <f>IF(A9="","",VLOOKUP(A9,Entrants!$B$4:$C$102,2))</f>
        <v>Calum Storey</v>
      </c>
      <c r="E9" s="81">
        <v>0.01693287037037037</v>
      </c>
      <c r="F9" s="81">
        <f>IF(A9="","",VLOOKUP(A9,Entrants!$B$4:$L$102,11))</f>
        <v>0.0046875</v>
      </c>
      <c r="G9" s="81">
        <f t="shared" si="0"/>
        <v>0.012245370370370368</v>
      </c>
      <c r="H9" s="81"/>
      <c r="I9" s="8">
        <v>5</v>
      </c>
      <c r="J9" s="10" t="s">
        <v>83</v>
      </c>
      <c r="K9" s="9">
        <v>0.01744212962962963</v>
      </c>
      <c r="L9" s="9">
        <v>0.006597222222222222</v>
      </c>
      <c r="M9" s="9">
        <v>0.010844907407407407</v>
      </c>
      <c r="N9" s="81"/>
      <c r="O9" s="81"/>
      <c r="P9" s="53"/>
      <c r="Q9" s="3"/>
      <c r="R9" s="4"/>
      <c r="S9" s="4"/>
    </row>
    <row r="10" spans="1:19" ht="15">
      <c r="A10" s="78">
        <v>523</v>
      </c>
      <c r="B10" s="78" t="str">
        <f>IF(A10="","",VLOOKUP(A10,Entrants!$B$4:$D$102,3))</f>
        <v>AA</v>
      </c>
      <c r="C10" s="78">
        <v>6</v>
      </c>
      <c r="D10" s="77" t="str">
        <f>IF(A10="","",VLOOKUP(A10,Entrants!$B$4:$C$102,2))</f>
        <v>Chris Sheffer</v>
      </c>
      <c r="E10" s="81">
        <v>0.016944444444444443</v>
      </c>
      <c r="F10" s="81">
        <f>IF(A10="","",VLOOKUP(A10,Entrants!$B$4:$L$102,11))</f>
        <v>0.005729166666666667</v>
      </c>
      <c r="G10" s="81">
        <f t="shared" si="0"/>
        <v>0.011215277777777775</v>
      </c>
      <c r="H10" s="81"/>
      <c r="I10" s="8">
        <v>6</v>
      </c>
      <c r="J10" s="10" t="s">
        <v>111</v>
      </c>
      <c r="K10" s="9">
        <v>0.016944444444444443</v>
      </c>
      <c r="L10" s="9">
        <v>0.005729166666666667</v>
      </c>
      <c r="M10" s="9">
        <v>0.011215277777777775</v>
      </c>
      <c r="N10" s="81"/>
      <c r="O10" s="81"/>
      <c r="P10" s="53"/>
      <c r="Q10" s="3"/>
      <c r="R10" s="4"/>
      <c r="S10" s="4"/>
    </row>
    <row r="11" spans="1:19" ht="15">
      <c r="A11" s="78">
        <v>530</v>
      </c>
      <c r="B11" s="78" t="str">
        <f>IF(A11="","",VLOOKUP(A11,Entrants!$B$4:$D$102,3))</f>
        <v>RR</v>
      </c>
      <c r="C11" s="78">
        <v>7</v>
      </c>
      <c r="D11" s="77" t="str">
        <f>IF(A11="","",VLOOKUP(A11,Entrants!$B$4:$C$102,2))</f>
        <v>Ian Baxter</v>
      </c>
      <c r="E11" s="81">
        <v>0.016944444444444443</v>
      </c>
      <c r="F11" s="81">
        <f>IF(A11="","",VLOOKUP(A11,Entrants!$B$4:$L$102,11))</f>
        <v>0.005555555555555556</v>
      </c>
      <c r="G11" s="81">
        <f t="shared" si="0"/>
        <v>0.011388888888888886</v>
      </c>
      <c r="H11" s="81"/>
      <c r="I11" s="8">
        <v>7</v>
      </c>
      <c r="J11" s="10" t="s">
        <v>49</v>
      </c>
      <c r="K11" s="9">
        <v>0.017499999999999998</v>
      </c>
      <c r="L11" s="9">
        <v>0.0062499999999999995</v>
      </c>
      <c r="M11" s="9">
        <v>0.01125</v>
      </c>
      <c r="N11" s="81"/>
      <c r="O11" s="81"/>
      <c r="P11" s="53"/>
      <c r="Q11" s="3"/>
      <c r="R11" s="4"/>
      <c r="S11" s="4"/>
    </row>
    <row r="12" spans="1:19" ht="15">
      <c r="A12" s="78">
        <v>524</v>
      </c>
      <c r="B12" s="78" t="str">
        <f>IF(A12="","",VLOOKUP(A12,Entrants!$B$4:$D$102,3))</f>
        <v>AA</v>
      </c>
      <c r="C12" s="78">
        <v>8</v>
      </c>
      <c r="D12" s="77" t="str">
        <f>IF(A12="","",VLOOKUP(A12,Entrants!$B$4:$C$102,2))</f>
        <v>Mark Nicholson</v>
      </c>
      <c r="E12" s="81">
        <v>0.016967592592592593</v>
      </c>
      <c r="F12" s="81">
        <f>IF(A12="","",VLOOKUP(A12,Entrants!$B$4:$L$102,11))</f>
        <v>0.005381944444444445</v>
      </c>
      <c r="G12" s="81">
        <f t="shared" si="0"/>
        <v>0.011585648148148147</v>
      </c>
      <c r="H12" s="81"/>
      <c r="I12" s="8">
        <v>8</v>
      </c>
      <c r="J12" s="10" t="s">
        <v>52</v>
      </c>
      <c r="K12" s="9">
        <v>0.017233796296296296</v>
      </c>
      <c r="L12" s="9">
        <v>0.005902777777777778</v>
      </c>
      <c r="M12" s="9">
        <v>0.011331018518518518</v>
      </c>
      <c r="N12" s="81"/>
      <c r="O12" s="81"/>
      <c r="P12" s="53"/>
      <c r="Q12" s="3"/>
      <c r="R12" s="4"/>
      <c r="S12" s="4"/>
    </row>
    <row r="13" spans="1:19" ht="15">
      <c r="A13" s="78">
        <v>515</v>
      </c>
      <c r="B13" s="78" t="str">
        <f>IF(A13="","",VLOOKUP(A13,Entrants!$B$4:$D$102,3))</f>
        <v>SS</v>
      </c>
      <c r="C13" s="78">
        <v>9</v>
      </c>
      <c r="D13" s="77" t="str">
        <f>IF(A13="","",VLOOKUP(A13,Entrants!$B$4:$C$102,2))</f>
        <v>Joseph Dungworth</v>
      </c>
      <c r="E13" s="81">
        <v>0.01709490740740741</v>
      </c>
      <c r="F13" s="81">
        <f>IF(A13="","",VLOOKUP(A13,Entrants!$B$4:$L$102,11))</f>
        <v>0.005381944444444445</v>
      </c>
      <c r="G13" s="81">
        <f t="shared" si="0"/>
        <v>0.011712962962962963</v>
      </c>
      <c r="H13" s="81"/>
      <c r="I13" s="8">
        <v>9</v>
      </c>
      <c r="J13" s="10" t="s">
        <v>99</v>
      </c>
      <c r="K13" s="9">
        <v>0.01758101851851852</v>
      </c>
      <c r="L13" s="9">
        <v>0.0062499999999999995</v>
      </c>
      <c r="M13" s="9">
        <v>0.011331018518518522</v>
      </c>
      <c r="N13" s="81"/>
      <c r="O13" s="81"/>
      <c r="P13" s="53"/>
      <c r="Q13" s="3"/>
      <c r="R13" s="4"/>
      <c r="S13" s="4"/>
    </row>
    <row r="14" spans="1:19" ht="15">
      <c r="A14" s="78">
        <v>505</v>
      </c>
      <c r="B14" s="78" t="str">
        <f>IF(A14="","",VLOOKUP(A14,Entrants!$B$4:$D$102,3))</f>
        <v>YO</v>
      </c>
      <c r="C14" s="78">
        <v>10</v>
      </c>
      <c r="D14" s="77" t="str">
        <f>IF(A14="","",VLOOKUP(A14,Entrants!$B$4:$C$102,2))</f>
        <v>Helen Morris</v>
      </c>
      <c r="E14" s="81">
        <v>0.01712962962962963</v>
      </c>
      <c r="F14" s="81">
        <f>IF(A14="","",VLOOKUP(A14,Entrants!$B$4:$L$102,11))</f>
        <v>0.004861111111111111</v>
      </c>
      <c r="G14" s="81">
        <f t="shared" si="0"/>
        <v>0.012268518518518519</v>
      </c>
      <c r="H14" s="81"/>
      <c r="I14" s="8">
        <v>10</v>
      </c>
      <c r="J14" s="10" t="s">
        <v>96</v>
      </c>
      <c r="K14" s="9">
        <v>0.016944444444444443</v>
      </c>
      <c r="L14" s="9">
        <v>0.005555555555555556</v>
      </c>
      <c r="M14" s="9">
        <v>0.011388888888888886</v>
      </c>
      <c r="N14" s="81"/>
      <c r="O14" s="81"/>
      <c r="P14" s="53"/>
      <c r="Q14" s="3"/>
      <c r="R14" s="4"/>
      <c r="S14" s="4"/>
    </row>
    <row r="15" spans="1:19" ht="15">
      <c r="A15" s="78">
        <v>518</v>
      </c>
      <c r="B15" s="78" t="str">
        <f>IF(A15="","",VLOOKUP(A15,Entrants!$B$4:$D$102,3))</f>
        <v>CG</v>
      </c>
      <c r="C15" s="78">
        <v>11</v>
      </c>
      <c r="D15" s="77" t="str">
        <f>IF(A15="","",VLOOKUP(A15,Entrants!$B$4:$C$102,2))</f>
        <v>Keith Willshire</v>
      </c>
      <c r="E15" s="81">
        <v>0.017152777777777777</v>
      </c>
      <c r="F15" s="81">
        <f>IF(A15="","",VLOOKUP(A15,Entrants!$B$4:$L$102,11))</f>
        <v>0.0038194444444444443</v>
      </c>
      <c r="G15" s="81">
        <f t="shared" si="0"/>
        <v>0.013333333333333332</v>
      </c>
      <c r="H15" s="81"/>
      <c r="I15" s="8">
        <v>11</v>
      </c>
      <c r="J15" s="10" t="s">
        <v>105</v>
      </c>
      <c r="K15" s="9">
        <v>0.017511574074074072</v>
      </c>
      <c r="L15" s="9">
        <v>0.006076388888888889</v>
      </c>
      <c r="M15" s="9">
        <v>0.011435185185185184</v>
      </c>
      <c r="N15" s="81"/>
      <c r="O15" s="81"/>
      <c r="P15" s="53"/>
      <c r="Q15" s="3"/>
      <c r="R15" s="4"/>
      <c r="S15" s="4"/>
    </row>
    <row r="16" spans="1:19" ht="15">
      <c r="A16" s="78">
        <v>547</v>
      </c>
      <c r="B16" s="78" t="str">
        <f>IF(A16="","",VLOOKUP(A16,Entrants!$B$4:$D$102,3))</f>
        <v>CC</v>
      </c>
      <c r="C16" s="78">
        <v>12</v>
      </c>
      <c r="D16" s="77" t="str">
        <f>IF(A16="","",VLOOKUP(A16,Entrants!$B$4:$C$102,2))</f>
        <v>Tom Lemin</v>
      </c>
      <c r="E16" s="81">
        <v>0.01716435185185185</v>
      </c>
      <c r="F16" s="81">
        <f>IF(A16="","",VLOOKUP(A16,Entrants!$B$4:$L$102,11))</f>
        <v>0.003472222222222222</v>
      </c>
      <c r="G16" s="81">
        <f t="shared" si="0"/>
        <v>0.013692129629629629</v>
      </c>
      <c r="H16" s="81"/>
      <c r="I16" s="8">
        <v>12</v>
      </c>
      <c r="J16" s="10" t="s">
        <v>86</v>
      </c>
      <c r="K16" s="9">
        <v>0.017638888888888888</v>
      </c>
      <c r="L16" s="9">
        <v>0.006076388888888889</v>
      </c>
      <c r="M16" s="9">
        <v>0.0115625</v>
      </c>
      <c r="N16" s="81"/>
      <c r="O16" s="81"/>
      <c r="P16" s="53"/>
      <c r="Q16" s="3"/>
      <c r="R16" s="4"/>
      <c r="S16" s="4"/>
    </row>
    <row r="17" spans="1:19" ht="15">
      <c r="A17" s="78">
        <v>542</v>
      </c>
      <c r="B17" s="78" t="str">
        <f>IF(A17="","",VLOOKUP(A17,Entrants!$B$4:$D$102,3))</f>
        <v>TB</v>
      </c>
      <c r="C17" s="78">
        <v>13</v>
      </c>
      <c r="D17" s="77" t="str">
        <f>IF(A17="","",VLOOKUP(A17,Entrants!$B$4:$C$102,2))</f>
        <v>Alison Lowes</v>
      </c>
      <c r="E17" s="81">
        <v>0.017187499999999998</v>
      </c>
      <c r="F17" s="81">
        <f>IF(A17="","",VLOOKUP(A17,Entrants!$B$4:$L$102,11))</f>
        <v>0.0020833333333333333</v>
      </c>
      <c r="G17" s="81">
        <f t="shared" si="0"/>
        <v>0.015104166666666665</v>
      </c>
      <c r="H17" s="81"/>
      <c r="I17" s="8">
        <v>13</v>
      </c>
      <c r="J17" s="10" t="s">
        <v>78</v>
      </c>
      <c r="K17" s="9">
        <v>0.016967592592592593</v>
      </c>
      <c r="L17" s="9">
        <v>0.005381944444444445</v>
      </c>
      <c r="M17" s="9">
        <v>0.011585648148148147</v>
      </c>
      <c r="N17" s="81"/>
      <c r="O17" s="81"/>
      <c r="P17" s="53"/>
      <c r="Q17" s="3"/>
      <c r="R17" s="4"/>
      <c r="S17" s="4"/>
    </row>
    <row r="18" spans="1:19" ht="15">
      <c r="A18" s="78">
        <v>531</v>
      </c>
      <c r="B18" s="78" t="str">
        <f>IF(A18="","",VLOOKUP(A18,Entrants!$B$4:$D$102,3))</f>
        <v>RR</v>
      </c>
      <c r="C18" s="78">
        <v>14</v>
      </c>
      <c r="D18" s="77" t="str">
        <f>IF(A18="","",VLOOKUP(A18,Entrants!$B$4:$C$102,2))</f>
        <v>Richard Shillinglaw</v>
      </c>
      <c r="E18" s="81">
        <v>0.017187499999999998</v>
      </c>
      <c r="F18" s="81">
        <f>IF(A18="","",VLOOKUP(A18,Entrants!$B$4:$L$102,11))</f>
        <v>0.0038194444444444443</v>
      </c>
      <c r="G18" s="81">
        <f t="shared" si="0"/>
        <v>0.013368055555555553</v>
      </c>
      <c r="H18" s="81"/>
      <c r="I18" s="8">
        <v>14</v>
      </c>
      <c r="J18" s="10" t="s">
        <v>56</v>
      </c>
      <c r="K18" s="9">
        <v>0.017870370370370373</v>
      </c>
      <c r="L18" s="9">
        <v>0.0062499999999999995</v>
      </c>
      <c r="M18" s="9">
        <v>0.011620370370370375</v>
      </c>
      <c r="N18" s="81"/>
      <c r="O18" s="81"/>
      <c r="P18" s="53"/>
      <c r="Q18" s="3"/>
      <c r="R18" s="4"/>
      <c r="S18" s="4"/>
    </row>
    <row r="19" spans="1:19" ht="15">
      <c r="A19" s="78">
        <v>536</v>
      </c>
      <c r="B19" s="78" t="str">
        <f>IF(A19="","",VLOOKUP(A19,Entrants!$B$4:$D$102,3))</f>
        <v>BB</v>
      </c>
      <c r="C19" s="78">
        <v>15</v>
      </c>
      <c r="D19" s="77" t="str">
        <f>IF(A19="","",VLOOKUP(A19,Entrants!$B$4:$C$102,2))</f>
        <v>Dave Roberts</v>
      </c>
      <c r="E19" s="81">
        <v>0.017233796296296296</v>
      </c>
      <c r="F19" s="81">
        <f>IF(A19="","",VLOOKUP(A19,Entrants!$B$4:$L$102,11))</f>
        <v>0.005902777777777778</v>
      </c>
      <c r="G19" s="81">
        <f t="shared" si="0"/>
        <v>0.011331018518518518</v>
      </c>
      <c r="H19" s="81"/>
      <c r="I19" s="8">
        <v>15</v>
      </c>
      <c r="J19" s="10" t="s">
        <v>115</v>
      </c>
      <c r="K19" s="9">
        <v>0.01709490740740741</v>
      </c>
      <c r="L19" s="9">
        <v>0.005381944444444445</v>
      </c>
      <c r="M19" s="9">
        <v>0.011712962962962963</v>
      </c>
      <c r="N19" s="81"/>
      <c r="O19" s="81"/>
      <c r="P19" s="53"/>
      <c r="Q19" s="3"/>
      <c r="R19" s="4"/>
      <c r="S19" s="4"/>
    </row>
    <row r="20" spans="1:19" ht="15">
      <c r="A20" s="78">
        <v>543</v>
      </c>
      <c r="B20" s="78" t="str">
        <f>IF(A20="","",VLOOKUP(A20,Entrants!$B$4:$D$102,3))</f>
        <v>TB</v>
      </c>
      <c r="C20" s="78">
        <v>16</v>
      </c>
      <c r="D20" s="77" t="str">
        <f>IF(A20="","",VLOOKUP(A20,Entrants!$B$4:$C$102,2))</f>
        <v>Susanne Hunter</v>
      </c>
      <c r="E20" s="81">
        <v>0.017256944444444446</v>
      </c>
      <c r="F20" s="81">
        <f>IF(A20="","",VLOOKUP(A20,Entrants!$B$4:$L$102,11))</f>
        <v>0.004861111111111111</v>
      </c>
      <c r="G20" s="81">
        <f t="shared" si="0"/>
        <v>0.012395833333333335</v>
      </c>
      <c r="H20" s="81"/>
      <c r="I20" s="8">
        <v>16</v>
      </c>
      <c r="J20" s="10" t="s">
        <v>125</v>
      </c>
      <c r="K20" s="9">
        <v>0.0190625</v>
      </c>
      <c r="L20" s="9">
        <v>0.007291666666666666</v>
      </c>
      <c r="M20" s="9">
        <v>0.011770833333333335</v>
      </c>
      <c r="N20" s="81"/>
      <c r="O20" s="81"/>
      <c r="P20" s="53"/>
      <c r="Q20" s="3"/>
      <c r="R20" s="4"/>
      <c r="S20" s="4"/>
    </row>
    <row r="21" spans="1:19" ht="15">
      <c r="A21" s="78">
        <v>562</v>
      </c>
      <c r="B21" s="78" t="str">
        <f>IF(A21="","",VLOOKUP(A21,Entrants!$B$4:$D$102,3))</f>
        <v>HT</v>
      </c>
      <c r="C21" s="78">
        <v>17</v>
      </c>
      <c r="D21" s="77" t="str">
        <f>IF(A21="","",VLOOKUP(A21,Entrants!$B$4:$C$102,2))</f>
        <v>Martin Gaughan</v>
      </c>
      <c r="E21" s="81">
        <v>0.017280092592592593</v>
      </c>
      <c r="F21" s="81">
        <f>IF(A21="","",VLOOKUP(A21,Entrants!$B$4:$L$102,11))</f>
        <v>0.0067708333333333336</v>
      </c>
      <c r="G21" s="81">
        <f t="shared" si="0"/>
        <v>0.01050925925925926</v>
      </c>
      <c r="H21" s="81"/>
      <c r="I21" s="8">
        <v>17</v>
      </c>
      <c r="J21" s="10" t="s">
        <v>48</v>
      </c>
      <c r="K21" s="9">
        <v>0.01752314814814815</v>
      </c>
      <c r="L21" s="9">
        <v>0.005729166666666667</v>
      </c>
      <c r="M21" s="9">
        <v>0.011793981481481482</v>
      </c>
      <c r="N21" s="81"/>
      <c r="O21" s="81"/>
      <c r="P21" s="53"/>
      <c r="Q21" s="3"/>
      <c r="R21" s="4"/>
      <c r="S21" s="4"/>
    </row>
    <row r="22" spans="1:19" ht="15">
      <c r="A22" s="78">
        <v>571</v>
      </c>
      <c r="B22" s="78" t="str">
        <f>IF(A22="","",VLOOKUP(A22,Entrants!$B$4:$D$102,3))</f>
        <v>MM</v>
      </c>
      <c r="C22" s="78">
        <v>18</v>
      </c>
      <c r="D22" s="77" t="str">
        <f>IF(A22="","",VLOOKUP(A22,Entrants!$B$4:$C$102,2))</f>
        <v>Terry Mcabe</v>
      </c>
      <c r="E22" s="81">
        <v>0.017314814814814814</v>
      </c>
      <c r="F22" s="81">
        <f>IF(A22="","",VLOOKUP(A22,Entrants!$B$4:$L$102,11))</f>
        <v>0.0050347222222222225</v>
      </c>
      <c r="G22" s="81">
        <f t="shared" si="0"/>
        <v>0.012280092592592592</v>
      </c>
      <c r="H22" s="81"/>
      <c r="I22" s="8">
        <v>18</v>
      </c>
      <c r="J22" s="10" t="s">
        <v>50</v>
      </c>
      <c r="K22" s="9">
        <v>0.017384259259259262</v>
      </c>
      <c r="L22" s="9">
        <v>0.005381944444444445</v>
      </c>
      <c r="M22" s="9">
        <v>0.012002314814814816</v>
      </c>
      <c r="N22" s="81"/>
      <c r="O22" s="81"/>
      <c r="P22" s="53"/>
      <c r="Q22" s="3"/>
      <c r="R22" s="4"/>
      <c r="S22" s="4"/>
    </row>
    <row r="23" spans="1:19" ht="15">
      <c r="A23" s="78">
        <v>559</v>
      </c>
      <c r="B23" s="78" t="str">
        <f>IF(A23="","",VLOOKUP(A23,Entrants!$B$4:$D$102,3))</f>
        <v>HT</v>
      </c>
      <c r="C23" s="78">
        <v>19</v>
      </c>
      <c r="D23" s="77" t="str">
        <f>IF(A23="","",VLOOKUP(A23,Entrants!$B$4:$C$102,2))</f>
        <v>Heather Barrass</v>
      </c>
      <c r="E23" s="81">
        <v>0.01733796296296296</v>
      </c>
      <c r="F23" s="81">
        <f>IF(A23="","",VLOOKUP(A23,Entrants!$B$4:$L$102,11))</f>
        <v>0.003472222222222222</v>
      </c>
      <c r="G23" s="81">
        <f t="shared" si="0"/>
        <v>0.01386574074074074</v>
      </c>
      <c r="H23" s="81"/>
      <c r="I23" s="8">
        <v>19</v>
      </c>
      <c r="J23" s="10" t="s">
        <v>71</v>
      </c>
      <c r="K23" s="9">
        <v>0.017974537037037035</v>
      </c>
      <c r="L23" s="9">
        <v>0.005902777777777778</v>
      </c>
      <c r="M23" s="9">
        <v>0.012071759259259258</v>
      </c>
      <c r="N23" s="81"/>
      <c r="O23" s="81"/>
      <c r="P23" s="53"/>
      <c r="Q23" s="3"/>
      <c r="R23" s="4"/>
      <c r="S23" s="4"/>
    </row>
    <row r="24" spans="1:19" ht="15">
      <c r="A24" s="78">
        <v>569</v>
      </c>
      <c r="B24" s="78" t="str">
        <f>IF(A24="","",VLOOKUP(A24,Entrants!$B$4:$D$102,3))</f>
        <v>RD</v>
      </c>
      <c r="C24" s="78">
        <v>20</v>
      </c>
      <c r="D24" s="77" t="str">
        <f>IF(A24="","",VLOOKUP(A24,Entrants!$B$4:$C$102,2))</f>
        <v>Ken Turnbull</v>
      </c>
      <c r="E24" s="81">
        <v>0.017361111111111112</v>
      </c>
      <c r="F24" s="81">
        <f>IF(A24="","",VLOOKUP(A24,Entrants!$B$4:$L$102,11))</f>
        <v>0.004166666666666667</v>
      </c>
      <c r="G24" s="81">
        <f t="shared" si="0"/>
        <v>0.013194444444444446</v>
      </c>
      <c r="H24" s="81"/>
      <c r="I24" s="8">
        <v>20</v>
      </c>
      <c r="J24" s="10" t="s">
        <v>68</v>
      </c>
      <c r="K24" s="9">
        <v>0.01752314814814815</v>
      </c>
      <c r="L24" s="9">
        <v>0.005381944444444445</v>
      </c>
      <c r="M24" s="9">
        <v>0.012141203703703703</v>
      </c>
      <c r="N24" s="81"/>
      <c r="O24" s="81"/>
      <c r="P24" s="53"/>
      <c r="Q24" s="3"/>
      <c r="R24" s="4"/>
      <c r="S24" s="4"/>
    </row>
    <row r="25" spans="1:19" ht="15">
      <c r="A25" s="78">
        <v>535</v>
      </c>
      <c r="B25" s="78" t="str">
        <f>IF(A25="","",VLOOKUP(A25,Entrants!$B$4:$D$102,3))</f>
        <v>BB</v>
      </c>
      <c r="C25" s="78">
        <v>21</v>
      </c>
      <c r="D25" s="77" t="str">
        <f>IF(A25="","",VLOOKUP(A25,Entrants!$B$4:$C$102,2))</f>
        <v>Dave Bradley</v>
      </c>
      <c r="E25" s="81">
        <v>0.017384259259259262</v>
      </c>
      <c r="F25" s="81">
        <f>IF(A25="","",VLOOKUP(A25,Entrants!$B$4:$L$102,11))</f>
        <v>0.005381944444444445</v>
      </c>
      <c r="G25" s="81">
        <f t="shared" si="0"/>
        <v>0.012002314814814816</v>
      </c>
      <c r="H25" s="81"/>
      <c r="I25" s="8">
        <v>21</v>
      </c>
      <c r="J25" s="10" t="s">
        <v>110</v>
      </c>
      <c r="K25" s="9">
        <v>0.01693287037037037</v>
      </c>
      <c r="L25" s="9">
        <v>0.0046875</v>
      </c>
      <c r="M25" s="9">
        <v>0.012245370370370368</v>
      </c>
      <c r="N25" s="81"/>
      <c r="O25" s="81"/>
      <c r="P25" s="53"/>
      <c r="Q25" s="3"/>
      <c r="R25" s="4"/>
      <c r="S25" s="4"/>
    </row>
    <row r="26" spans="1:19" ht="15">
      <c r="A26" s="78">
        <v>549</v>
      </c>
      <c r="B26" s="78" t="str">
        <f>IF(A26="","",VLOOKUP(A26,Entrants!$B$4:$D$102,3))</f>
        <v>CC</v>
      </c>
      <c r="C26" s="78">
        <v>22</v>
      </c>
      <c r="D26" s="77" t="str">
        <f>IF(A26="","",VLOOKUP(A26,Entrants!$B$4:$C$102,2))</f>
        <v>Dawn Palmer</v>
      </c>
      <c r="E26" s="81">
        <v>0.017430555555555557</v>
      </c>
      <c r="F26" s="81">
        <f>IF(A26="","",VLOOKUP(A26,Entrants!$B$4:$L$102,11))</f>
        <v>0.0046875</v>
      </c>
      <c r="G26" s="81">
        <f t="shared" si="0"/>
        <v>0.012743055555555556</v>
      </c>
      <c r="H26" s="81"/>
      <c r="I26" s="8">
        <v>22</v>
      </c>
      <c r="J26" s="10" t="s">
        <v>43</v>
      </c>
      <c r="K26" s="9">
        <v>0.01712962962962963</v>
      </c>
      <c r="L26" s="9">
        <v>0.004861111111111111</v>
      </c>
      <c r="M26" s="9">
        <v>0.012268518518518519</v>
      </c>
      <c r="N26" s="81"/>
      <c r="O26" s="81"/>
      <c r="P26" s="53"/>
      <c r="Q26" s="3"/>
      <c r="R26" s="4"/>
      <c r="S26" s="4"/>
    </row>
    <row r="27" spans="1:19" ht="15">
      <c r="A27" s="78">
        <v>561</v>
      </c>
      <c r="B27" s="78" t="str">
        <f>IF(A27="","",VLOOKUP(A27,Entrants!$B$4:$D$102,3))</f>
        <v>HT</v>
      </c>
      <c r="C27" s="78">
        <v>23</v>
      </c>
      <c r="D27" s="77" t="str">
        <f>IF(A27="","",VLOOKUP(A27,Entrants!$B$4:$C$102,2))</f>
        <v>Peter Holmback</v>
      </c>
      <c r="E27" s="81">
        <v>0.01744212962962963</v>
      </c>
      <c r="F27" s="81">
        <f>IF(A27="","",VLOOKUP(A27,Entrants!$B$4:$L$102,11))</f>
        <v>0.006597222222222222</v>
      </c>
      <c r="G27" s="81">
        <f t="shared" si="0"/>
        <v>0.010844907407407407</v>
      </c>
      <c r="H27" s="81"/>
      <c r="I27" s="8">
        <v>23</v>
      </c>
      <c r="J27" s="10" t="s">
        <v>128</v>
      </c>
      <c r="K27" s="9">
        <v>0.017314814814814814</v>
      </c>
      <c r="L27" s="9">
        <v>0.0050347222222222225</v>
      </c>
      <c r="M27" s="9">
        <v>0.012280092592592592</v>
      </c>
      <c r="N27" s="81"/>
      <c r="O27" s="81"/>
      <c r="P27" s="53"/>
      <c r="Q27" s="3"/>
      <c r="R27" s="4"/>
      <c r="S27" s="4"/>
    </row>
    <row r="28" spans="1:19" ht="15">
      <c r="A28" s="78">
        <v>533</v>
      </c>
      <c r="B28" s="78" t="str">
        <f>IF(A28="","",VLOOKUP(A28,Entrants!$B$4:$D$102,3))</f>
        <v>RR</v>
      </c>
      <c r="C28" s="78">
        <v>24</v>
      </c>
      <c r="D28" s="77" t="str">
        <f>IF(A28="","",VLOOKUP(A28,Entrants!$B$4:$C$102,2))</f>
        <v>Ron Ingram</v>
      </c>
      <c r="E28" s="81">
        <v>0.017465277777777777</v>
      </c>
      <c r="F28" s="81">
        <f>IF(A28="","",VLOOKUP(A28,Entrants!$B$4:$L$102,11))</f>
        <v>0.004513888888888889</v>
      </c>
      <c r="G28" s="81">
        <f t="shared" si="0"/>
        <v>0.012951388888888887</v>
      </c>
      <c r="H28" s="81"/>
      <c r="I28" s="8">
        <v>24</v>
      </c>
      <c r="J28" s="10" t="s">
        <v>127</v>
      </c>
      <c r="K28" s="9">
        <v>0.017256944444444446</v>
      </c>
      <c r="L28" s="9">
        <v>0.004861111111111111</v>
      </c>
      <c r="M28" s="9">
        <v>0.012395833333333335</v>
      </c>
      <c r="N28" s="81"/>
      <c r="O28" s="81"/>
      <c r="P28" s="53"/>
      <c r="Q28" s="3"/>
      <c r="R28" s="4"/>
      <c r="S28" s="4"/>
    </row>
    <row r="29" spans="1:19" ht="15">
      <c r="A29" s="78">
        <v>588</v>
      </c>
      <c r="B29" s="8" t="s">
        <v>181</v>
      </c>
      <c r="C29" s="78">
        <v>999</v>
      </c>
      <c r="D29" s="77" t="str">
        <f>IF(A29="","",VLOOKUP(A29,Entrants!$B$4:$C$102,2))</f>
        <v>Louise Rawlinson</v>
      </c>
      <c r="E29" s="81">
        <v>0.017488425925925925</v>
      </c>
      <c r="F29" s="81">
        <f>IF(A29="","",VLOOKUP(A29,Entrants!$B$4:$L$102,11))</f>
        <v>0.0020833333333333333</v>
      </c>
      <c r="G29" s="81">
        <f t="shared" si="0"/>
        <v>0.015405092592592592</v>
      </c>
      <c r="H29" s="81"/>
      <c r="I29" s="8">
        <v>25</v>
      </c>
      <c r="J29" s="10" t="s">
        <v>146</v>
      </c>
      <c r="K29" s="9">
        <v>0.018726851851851852</v>
      </c>
      <c r="L29" s="9">
        <v>0.006076388888888889</v>
      </c>
      <c r="M29" s="9">
        <v>0.012650462962962964</v>
      </c>
      <c r="N29" s="81"/>
      <c r="O29" s="81"/>
      <c r="P29" s="53"/>
      <c r="Q29" s="3"/>
      <c r="R29" s="4"/>
      <c r="S29" s="4"/>
    </row>
    <row r="30" spans="1:19" ht="15">
      <c r="A30" s="78">
        <v>532</v>
      </c>
      <c r="B30" s="78" t="str">
        <f>IF(A30="","",VLOOKUP(A30,Entrants!$B$4:$D$102,3))</f>
        <v>RR</v>
      </c>
      <c r="C30" s="78">
        <v>25</v>
      </c>
      <c r="D30" s="77" t="str">
        <f>IF(A30="","",VLOOKUP(A30,Entrants!$B$4:$C$102,2))</f>
        <v>Steve Gillespie</v>
      </c>
      <c r="E30" s="81">
        <v>0.017499999999999998</v>
      </c>
      <c r="F30" s="81">
        <f>IF(A30="","",VLOOKUP(A30,Entrants!$B$4:$L$102,11))</f>
        <v>0.0062499999999999995</v>
      </c>
      <c r="G30" s="81">
        <f t="shared" si="0"/>
        <v>0.01125</v>
      </c>
      <c r="H30" s="81"/>
      <c r="I30" s="8">
        <v>26</v>
      </c>
      <c r="J30" s="10" t="s">
        <v>103</v>
      </c>
      <c r="K30" s="9">
        <v>0.017430555555555557</v>
      </c>
      <c r="L30" s="9">
        <v>0.0046875</v>
      </c>
      <c r="M30" s="9">
        <v>0.012743055555555556</v>
      </c>
      <c r="N30" s="81"/>
      <c r="O30" s="81"/>
      <c r="P30" s="53"/>
      <c r="Q30" s="3"/>
      <c r="R30" s="4"/>
      <c r="S30" s="4"/>
    </row>
    <row r="31" spans="1:19" ht="15">
      <c r="A31" s="78">
        <v>553</v>
      </c>
      <c r="B31" s="78" t="str">
        <f>IF(A31="","",VLOOKUP(A31,Entrants!$B$4:$D$102,3))</f>
        <v>MR</v>
      </c>
      <c r="C31" s="78">
        <v>26</v>
      </c>
      <c r="D31" s="77" t="str">
        <f>IF(A31="","",VLOOKUP(A31,Entrants!$B$4:$C$102,2))</f>
        <v>Robbie Barkley</v>
      </c>
      <c r="E31" s="81">
        <v>0.017499999999999998</v>
      </c>
      <c r="F31" s="81">
        <f>IF(A31="","",VLOOKUP(A31,Entrants!$B$4:$L$102,11))</f>
        <v>0.007465277777777778</v>
      </c>
      <c r="G31" s="81">
        <f t="shared" si="0"/>
        <v>0.01003472222222222</v>
      </c>
      <c r="H31" s="81"/>
      <c r="I31" s="8">
        <v>27</v>
      </c>
      <c r="J31" s="10" t="s">
        <v>117</v>
      </c>
      <c r="K31" s="9">
        <v>0.017662037037037035</v>
      </c>
      <c r="L31" s="9">
        <v>0.004861111111111111</v>
      </c>
      <c r="M31" s="9">
        <v>0.012800925925925924</v>
      </c>
      <c r="N31" s="81"/>
      <c r="O31" s="81"/>
      <c r="P31" s="53"/>
      <c r="Q31" s="3"/>
      <c r="R31" s="4"/>
      <c r="S31" s="4"/>
    </row>
    <row r="32" spans="1:19" ht="15">
      <c r="A32" s="78">
        <v>551</v>
      </c>
      <c r="B32" s="78" t="str">
        <f>IF(A32="","",VLOOKUP(A32,Entrants!$B$4:$D$102,3))</f>
        <v>CC</v>
      </c>
      <c r="C32" s="78">
        <v>27</v>
      </c>
      <c r="D32" s="77" t="str">
        <f>IF(A32="","",VLOOKUP(A32,Entrants!$B$4:$C$102,2))</f>
        <v>Steve Cairns</v>
      </c>
      <c r="E32" s="81">
        <v>0.017511574074074072</v>
      </c>
      <c r="F32" s="81">
        <f>IF(A32="","",VLOOKUP(A32,Entrants!$B$4:$L$102,11))</f>
        <v>0.006076388888888889</v>
      </c>
      <c r="G32" s="81">
        <f t="shared" si="0"/>
        <v>0.011435185185185184</v>
      </c>
      <c r="H32" s="81"/>
      <c r="I32" s="8">
        <v>28</v>
      </c>
      <c r="J32" s="10" t="s">
        <v>118</v>
      </c>
      <c r="K32" s="9">
        <v>0.016631944444444446</v>
      </c>
      <c r="L32" s="9">
        <v>0.0038194444444444443</v>
      </c>
      <c r="M32" s="9">
        <v>0.012812500000000001</v>
      </c>
      <c r="N32" s="81"/>
      <c r="O32" s="81"/>
      <c r="P32" s="53"/>
      <c r="Q32" s="3"/>
      <c r="R32" s="4"/>
      <c r="S32" s="4"/>
    </row>
    <row r="33" spans="1:19" ht="15">
      <c r="A33" s="78">
        <v>539</v>
      </c>
      <c r="B33" s="78" t="str">
        <f>IF(A33="","",VLOOKUP(A33,Entrants!$B$4:$D$102,3))</f>
        <v>BB</v>
      </c>
      <c r="C33" s="78">
        <v>28</v>
      </c>
      <c r="D33" s="77" t="str">
        <f>IF(A33="","",VLOOKUP(A33,Entrants!$B$4:$C$102,2))</f>
        <v>Steve Walker</v>
      </c>
      <c r="E33" s="81">
        <v>0.01752314814814815</v>
      </c>
      <c r="F33" s="81">
        <f>IF(A33="","",VLOOKUP(A33,Entrants!$B$4:$L$102,11))</f>
        <v>0.005729166666666667</v>
      </c>
      <c r="G33" s="81">
        <f t="shared" si="0"/>
        <v>0.011793981481481482</v>
      </c>
      <c r="H33" s="81"/>
      <c r="I33" s="8">
        <v>29</v>
      </c>
      <c r="J33" s="10" t="s">
        <v>45</v>
      </c>
      <c r="K33" s="9">
        <v>0.017685185185185182</v>
      </c>
      <c r="L33" s="9">
        <v>0.004861111111111111</v>
      </c>
      <c r="M33" s="9">
        <v>0.012824074074074071</v>
      </c>
      <c r="N33" s="81"/>
      <c r="O33" s="81"/>
      <c r="P33" s="53"/>
      <c r="Q33" s="3"/>
      <c r="R33" s="4"/>
      <c r="S33" s="4"/>
    </row>
    <row r="34" spans="1:19" ht="15">
      <c r="A34" s="78">
        <v>578</v>
      </c>
      <c r="B34" s="78" t="str">
        <f>IF(A34="","",VLOOKUP(A34,Entrants!$B$4:$D$102,3))</f>
        <v>BL</v>
      </c>
      <c r="C34" s="78">
        <v>29</v>
      </c>
      <c r="D34" s="77" t="str">
        <f>IF(A34="","",VLOOKUP(A34,Entrants!$B$4:$C$102,2))</f>
        <v>Leanne Herron</v>
      </c>
      <c r="E34" s="81">
        <v>0.01752314814814815</v>
      </c>
      <c r="F34" s="81">
        <f>IF(A34="","",VLOOKUP(A34,Entrants!$B$4:$L$102,11))</f>
        <v>0.005381944444444445</v>
      </c>
      <c r="G34" s="81">
        <f t="shared" si="0"/>
        <v>0.012141203703703703</v>
      </c>
      <c r="H34" s="81"/>
      <c r="I34" s="8">
        <v>30</v>
      </c>
      <c r="J34" s="10" t="s">
        <v>53</v>
      </c>
      <c r="K34" s="9">
        <v>0.017465277777777777</v>
      </c>
      <c r="L34" s="9">
        <v>0.004513888888888889</v>
      </c>
      <c r="M34" s="9">
        <v>0.012951388888888887</v>
      </c>
      <c r="N34" s="81"/>
      <c r="O34" s="81"/>
      <c r="P34" s="53"/>
      <c r="Q34" s="3"/>
      <c r="R34" s="4"/>
      <c r="S34" s="4"/>
    </row>
    <row r="35" spans="1:19" ht="15">
      <c r="A35" s="78">
        <v>580</v>
      </c>
      <c r="B35" s="78" t="str">
        <f>IF(A35="","",VLOOKUP(A35,Entrants!$B$4:$D$102,3))</f>
        <v>BL</v>
      </c>
      <c r="C35" s="78">
        <v>30</v>
      </c>
      <c r="D35" s="77" t="str">
        <f>IF(A35="","",VLOOKUP(A35,Entrants!$B$4:$C$102,2))</f>
        <v>Julie Lemin</v>
      </c>
      <c r="E35" s="81">
        <v>0.017557870370370373</v>
      </c>
      <c r="F35" s="81">
        <f>IF(A35="","",VLOOKUP(A35,Entrants!$B$4:$L$102,11))</f>
        <v>0.003645833333333333</v>
      </c>
      <c r="G35" s="81">
        <f t="shared" si="0"/>
        <v>0.01391203703703704</v>
      </c>
      <c r="H35" s="81"/>
      <c r="I35" s="8">
        <v>31</v>
      </c>
      <c r="J35" s="10" t="s">
        <v>54</v>
      </c>
      <c r="K35" s="9">
        <v>0.017604166666666667</v>
      </c>
      <c r="L35" s="9">
        <v>0.004513888888888889</v>
      </c>
      <c r="M35" s="9">
        <v>0.013090277777777777</v>
      </c>
      <c r="N35" s="81"/>
      <c r="O35" s="81"/>
      <c r="P35" s="53"/>
      <c r="Q35" s="3"/>
      <c r="R35" s="4"/>
      <c r="S35" s="4"/>
    </row>
    <row r="36" spans="1:19" ht="15">
      <c r="A36" s="78">
        <v>538</v>
      </c>
      <c r="B36" s="78" t="str">
        <f>IF(A36="","",VLOOKUP(A36,Entrants!$B$4:$D$102,3))</f>
        <v>BB</v>
      </c>
      <c r="C36" s="78">
        <v>31</v>
      </c>
      <c r="D36" s="77" t="str">
        <f>IF(A36="","",VLOOKUP(A36,Entrants!$B$4:$C$102,2))</f>
        <v>Dale Smith</v>
      </c>
      <c r="E36" s="81">
        <v>0.01758101851851852</v>
      </c>
      <c r="F36" s="81">
        <f>IF(A36="","",VLOOKUP(A36,Entrants!$B$4:$L$102,11))</f>
        <v>0.0062499999999999995</v>
      </c>
      <c r="G36" s="81">
        <f t="shared" si="0"/>
        <v>0.011331018518518522</v>
      </c>
      <c r="H36" s="81"/>
      <c r="I36" s="8">
        <v>32</v>
      </c>
      <c r="J36" s="10" t="s">
        <v>41</v>
      </c>
      <c r="K36" s="9">
        <v>0.018171296296296297</v>
      </c>
      <c r="L36" s="9">
        <v>0.0050347222222222225</v>
      </c>
      <c r="M36" s="9">
        <v>0.013136574074074075</v>
      </c>
      <c r="N36" s="81"/>
      <c r="O36" s="81"/>
      <c r="P36" s="53"/>
      <c r="Q36" s="3"/>
      <c r="R36" s="4"/>
      <c r="S36" s="4"/>
    </row>
    <row r="37" spans="1:19" ht="15">
      <c r="A37" s="78">
        <v>528</v>
      </c>
      <c r="B37" s="78" t="str">
        <f>IF(A37="","",VLOOKUP(A37,Entrants!$B$4:$D$102,3))</f>
        <v>RR</v>
      </c>
      <c r="C37" s="78">
        <v>32</v>
      </c>
      <c r="D37" s="77" t="str">
        <f>IF(A37="","",VLOOKUP(A37,Entrants!$B$4:$C$102,2))</f>
        <v>Davina Lonsdale</v>
      </c>
      <c r="E37" s="81">
        <v>0.017592592592592594</v>
      </c>
      <c r="F37" s="81">
        <f>IF(A37="","",VLOOKUP(A37,Entrants!$B$4:$L$102,11))</f>
        <v>0.0031249999999999997</v>
      </c>
      <c r="G37" s="81">
        <f t="shared" si="0"/>
        <v>0.014467592592592594</v>
      </c>
      <c r="H37" s="81"/>
      <c r="I37" s="8">
        <v>33</v>
      </c>
      <c r="J37" s="10" t="s">
        <v>120</v>
      </c>
      <c r="K37" s="9">
        <v>0.017361111111111112</v>
      </c>
      <c r="L37" s="9">
        <v>0.004166666666666667</v>
      </c>
      <c r="M37" s="9">
        <v>0.013194444444444446</v>
      </c>
      <c r="N37" s="81"/>
      <c r="O37" s="81"/>
      <c r="P37" s="53"/>
      <c r="Q37" s="3"/>
      <c r="R37" s="4"/>
      <c r="S37" s="4"/>
    </row>
    <row r="38" spans="1:19" ht="15">
      <c r="A38" s="78">
        <v>568</v>
      </c>
      <c r="B38" s="78" t="str">
        <f>IF(A38="","",VLOOKUP(A38,Entrants!$B$4:$D$102,3))</f>
        <v>RD</v>
      </c>
      <c r="C38" s="78">
        <v>33</v>
      </c>
      <c r="D38" s="77" t="str">
        <f>IF(A38="","",VLOOKUP(A38,Entrants!$B$4:$C$102,2))</f>
        <v>Aynsley Herron</v>
      </c>
      <c r="E38" s="81">
        <v>0.017604166666666667</v>
      </c>
      <c r="F38" s="81">
        <f>IF(A38="","",VLOOKUP(A38,Entrants!$B$4:$L$102,11))</f>
        <v>0.004513888888888889</v>
      </c>
      <c r="G38" s="81">
        <f t="shared" si="0"/>
        <v>0.013090277777777777</v>
      </c>
      <c r="H38" s="81"/>
      <c r="I38" s="8">
        <v>34</v>
      </c>
      <c r="J38" s="10" t="s">
        <v>122</v>
      </c>
      <c r="K38" s="9">
        <v>0.017731481481481483</v>
      </c>
      <c r="L38" s="9">
        <v>0.004513888888888889</v>
      </c>
      <c r="M38" s="9">
        <v>0.013217592592592593</v>
      </c>
      <c r="N38" s="81"/>
      <c r="O38" s="81"/>
      <c r="P38" s="53"/>
      <c r="Q38" s="3"/>
      <c r="R38" s="4"/>
      <c r="S38" s="4"/>
    </row>
    <row r="39" spans="1:19" ht="15">
      <c r="A39" s="78">
        <v>554</v>
      </c>
      <c r="B39" s="78" t="str">
        <f>IF(A39="","",VLOOKUP(A39,Entrants!$B$4:$D$102,3))</f>
        <v>MR</v>
      </c>
      <c r="C39" s="78">
        <v>34</v>
      </c>
      <c r="D39" s="77" t="str">
        <f>IF(A39="","",VLOOKUP(A39,Entrants!$B$4:$C$102,2))</f>
        <v>Chris Stone</v>
      </c>
      <c r="E39" s="81">
        <v>0.017638888888888888</v>
      </c>
      <c r="F39" s="81">
        <f>IF(A39="","",VLOOKUP(A39,Entrants!$B$4:$L$102,11))</f>
        <v>0.006076388888888889</v>
      </c>
      <c r="G39" s="81">
        <f t="shared" si="0"/>
        <v>0.0115625</v>
      </c>
      <c r="H39" s="81"/>
      <c r="I39" s="8">
        <v>35</v>
      </c>
      <c r="J39" s="10" t="s">
        <v>64</v>
      </c>
      <c r="K39" s="9">
        <v>0.017152777777777777</v>
      </c>
      <c r="L39" s="9">
        <v>0.0038194444444444443</v>
      </c>
      <c r="M39" s="9">
        <v>0.013333333333333332</v>
      </c>
      <c r="N39" s="81"/>
      <c r="O39" s="81"/>
      <c r="P39" s="53"/>
      <c r="Q39" s="3"/>
      <c r="R39" s="4"/>
      <c r="S39" s="4"/>
    </row>
    <row r="40" spans="1:19" ht="15">
      <c r="A40" s="78">
        <v>519</v>
      </c>
      <c r="B40" s="78" t="str">
        <f>IF(A40="","",VLOOKUP(A40,Entrants!$B$4:$D$102,3))</f>
        <v>CG</v>
      </c>
      <c r="C40" s="78">
        <v>35</v>
      </c>
      <c r="D40" s="77" t="str">
        <f>IF(A40="","",VLOOKUP(A40,Entrants!$B$4:$C$102,2))</f>
        <v>Dave Swalwell</v>
      </c>
      <c r="E40" s="81">
        <v>0.017662037037037035</v>
      </c>
      <c r="F40" s="81">
        <f>IF(A40="","",VLOOKUP(A40,Entrants!$B$4:$L$102,11))</f>
        <v>0.004861111111111111</v>
      </c>
      <c r="G40" s="81">
        <f t="shared" si="0"/>
        <v>0.012800925925925924</v>
      </c>
      <c r="H40" s="81"/>
      <c r="I40" s="8">
        <v>36</v>
      </c>
      <c r="J40" s="10" t="s">
        <v>47</v>
      </c>
      <c r="K40" s="9">
        <v>0.017187499999999998</v>
      </c>
      <c r="L40" s="9">
        <v>0.0038194444444444443</v>
      </c>
      <c r="M40" s="9">
        <v>0.013368055555555553</v>
      </c>
      <c r="N40" s="81"/>
      <c r="O40" s="81"/>
      <c r="P40" s="53"/>
      <c r="Q40" s="3"/>
      <c r="R40" s="4"/>
      <c r="S40" s="4"/>
    </row>
    <row r="41" spans="1:19" ht="15">
      <c r="A41" s="78">
        <v>545</v>
      </c>
      <c r="B41" s="78" t="str">
        <f>IF(A41="","",VLOOKUP(A41,Entrants!$B$4:$D$102,3))</f>
        <v>TB</v>
      </c>
      <c r="C41" s="78">
        <v>36</v>
      </c>
      <c r="D41" s="77" t="str">
        <f>IF(A41="","",VLOOKUP(A41,Entrants!$B$4:$C$102,2))</f>
        <v>Jake Jansen</v>
      </c>
      <c r="E41" s="81">
        <v>0.01767361111111111</v>
      </c>
      <c r="F41" s="81">
        <f>IF(A41="","",VLOOKUP(A41,Entrants!$B$4:$L$102,11))</f>
        <v>0.007291666666666666</v>
      </c>
      <c r="G41" s="81">
        <f t="shared" si="0"/>
        <v>0.010381944444444444</v>
      </c>
      <c r="H41" s="81"/>
      <c r="I41" s="8">
        <v>37</v>
      </c>
      <c r="J41" s="10" t="s">
        <v>101</v>
      </c>
      <c r="K41" s="9">
        <v>0.01716435185185185</v>
      </c>
      <c r="L41" s="9">
        <v>0.003472222222222222</v>
      </c>
      <c r="M41" s="9">
        <v>0.013692129629629629</v>
      </c>
      <c r="N41" s="81"/>
      <c r="O41" s="81"/>
      <c r="P41" s="53"/>
      <c r="Q41" s="3"/>
      <c r="R41" s="4"/>
      <c r="S41" s="4"/>
    </row>
    <row r="42" spans="1:19" ht="15">
      <c r="A42" s="78">
        <v>504</v>
      </c>
      <c r="B42" s="78" t="str">
        <f>IF(A42="","",VLOOKUP(A42,Entrants!$B$4:$D$102,3))</f>
        <v>YO</v>
      </c>
      <c r="C42" s="78">
        <v>37</v>
      </c>
      <c r="D42" s="77" t="str">
        <f>IF(A42="","",VLOOKUP(A42,Entrants!$B$4:$C$102,2))</f>
        <v>Ralph Dickinson</v>
      </c>
      <c r="E42" s="81">
        <v>0.017685185185185182</v>
      </c>
      <c r="F42" s="81">
        <f>IF(A42="","",VLOOKUP(A42,Entrants!$B$4:$L$102,11))</f>
        <v>0.004861111111111111</v>
      </c>
      <c r="G42" s="81">
        <f t="shared" si="0"/>
        <v>0.012824074074074071</v>
      </c>
      <c r="H42" s="81"/>
      <c r="I42" s="8">
        <v>38</v>
      </c>
      <c r="J42" s="10" t="s">
        <v>66</v>
      </c>
      <c r="K42" s="9">
        <v>0.016840277777777777</v>
      </c>
      <c r="L42" s="9">
        <v>0.0031249999999999997</v>
      </c>
      <c r="M42" s="9">
        <v>0.013715277777777778</v>
      </c>
      <c r="N42" s="81"/>
      <c r="O42" s="81"/>
      <c r="P42" s="53"/>
      <c r="Q42" s="3"/>
      <c r="R42" s="4"/>
      <c r="S42" s="4"/>
    </row>
    <row r="43" spans="1:19" ht="15">
      <c r="A43" s="78">
        <v>512</v>
      </c>
      <c r="B43" s="78" t="str">
        <f>IF(A43="","",VLOOKUP(A43,Entrants!$B$4:$D$102,3))</f>
        <v>SS</v>
      </c>
      <c r="C43" s="78">
        <v>38</v>
      </c>
      <c r="D43" s="77" t="str">
        <f>IF(A43="","",VLOOKUP(A43,Entrants!$B$4:$C$102,2))</f>
        <v>Charlotte Ramsay</v>
      </c>
      <c r="E43" s="81">
        <v>0.017731481481481483</v>
      </c>
      <c r="F43" s="81">
        <f>IF(A43="","",VLOOKUP(A43,Entrants!$B$4:$L$102,11))</f>
        <v>0.004513888888888889</v>
      </c>
      <c r="G43" s="81">
        <f t="shared" si="0"/>
        <v>0.013217592592592593</v>
      </c>
      <c r="H43" s="81"/>
      <c r="I43" s="8">
        <v>39</v>
      </c>
      <c r="J43" s="10" t="s">
        <v>104</v>
      </c>
      <c r="K43" s="9">
        <v>0.017916666666666668</v>
      </c>
      <c r="L43" s="9">
        <v>0.004166666666666667</v>
      </c>
      <c r="M43" s="9">
        <v>0.013750000000000002</v>
      </c>
      <c r="N43" s="81"/>
      <c r="O43" s="81"/>
      <c r="P43" s="53"/>
      <c r="Q43" s="3"/>
      <c r="R43" s="4"/>
      <c r="S43" s="4"/>
    </row>
    <row r="44" spans="1:19" ht="15">
      <c r="A44" s="78">
        <v>572</v>
      </c>
      <c r="B44" s="78" t="str">
        <f>IF(A44="","",VLOOKUP(A44,Entrants!$B$4:$D$102,3))</f>
        <v>MM</v>
      </c>
      <c r="C44" s="78">
        <v>39</v>
      </c>
      <c r="D44" s="77" t="str">
        <f>IF(A44="","",VLOOKUP(A44,Entrants!$B$4:$C$102,2))</f>
        <v>Diane Wallace</v>
      </c>
      <c r="E44" s="81">
        <v>0.017743055555555557</v>
      </c>
      <c r="F44" s="81">
        <f>IF(A44="","",VLOOKUP(A44,Entrants!$B$4:$L$102,11))</f>
        <v>0.0020833333333333333</v>
      </c>
      <c r="G44" s="81">
        <f t="shared" si="0"/>
        <v>0.015659722222222224</v>
      </c>
      <c r="H44" s="81"/>
      <c r="I44" s="8">
        <v>40</v>
      </c>
      <c r="J44" s="10" t="s">
        <v>81</v>
      </c>
      <c r="K44" s="9">
        <v>0.01733796296296296</v>
      </c>
      <c r="L44" s="9">
        <v>0.003472222222222222</v>
      </c>
      <c r="M44" s="9">
        <v>0.01386574074074074</v>
      </c>
      <c r="N44" s="81"/>
      <c r="O44" s="81"/>
      <c r="P44" s="53"/>
      <c r="Q44" s="3"/>
      <c r="R44" s="4"/>
      <c r="S44" s="4"/>
    </row>
    <row r="45" spans="1:19" ht="15">
      <c r="A45" s="78">
        <v>557</v>
      </c>
      <c r="B45" s="78" t="str">
        <f>IF(A45="","",VLOOKUP(A45,Entrants!$B$4:$D$102,3))</f>
        <v>MR</v>
      </c>
      <c r="C45" s="78">
        <v>40</v>
      </c>
      <c r="D45" s="77" t="str">
        <f>IF(A45="","",VLOOKUP(A45,Entrants!$B$4:$C$102,2))</f>
        <v>Terry Hart</v>
      </c>
      <c r="E45" s="81">
        <v>0.017800925925925925</v>
      </c>
      <c r="F45" s="81">
        <f>IF(A45="","",VLOOKUP(A45,Entrants!$B$4:$L$102,11))</f>
        <v>0.003645833333333333</v>
      </c>
      <c r="G45" s="81">
        <f t="shared" si="0"/>
        <v>0.014155092592592592</v>
      </c>
      <c r="H45" s="81"/>
      <c r="I45" s="8">
        <v>41</v>
      </c>
      <c r="J45" s="10" t="s">
        <v>42</v>
      </c>
      <c r="K45" s="9">
        <v>0.017557870370370373</v>
      </c>
      <c r="L45" s="9">
        <v>0.003645833333333333</v>
      </c>
      <c r="M45" s="9">
        <v>0.01391203703703704</v>
      </c>
      <c r="N45" s="82"/>
      <c r="O45" s="81"/>
      <c r="P45" s="3"/>
      <c r="Q45" s="4"/>
      <c r="R45" s="4"/>
      <c r="S45" s="4"/>
    </row>
    <row r="46" spans="1:19" ht="15">
      <c r="A46" s="78">
        <v>565</v>
      </c>
      <c r="B46" s="78" t="str">
        <f>IF(A46="","",VLOOKUP(A46,Entrants!$B$4:$D$102,3))</f>
        <v>RD</v>
      </c>
      <c r="C46" s="78">
        <v>41</v>
      </c>
      <c r="D46" s="77" t="str">
        <f>IF(A46="","",VLOOKUP(A46,Entrants!$B$4:$C$102,2))</f>
        <v>Rob Hall</v>
      </c>
      <c r="E46" s="81">
        <v>0.017870370370370373</v>
      </c>
      <c r="F46" s="81">
        <f>IF(A46="","",VLOOKUP(A46,Entrants!$B$4:$L$102,11))</f>
        <v>0.0062499999999999995</v>
      </c>
      <c r="G46" s="81">
        <f t="shared" si="0"/>
        <v>0.011620370370370375</v>
      </c>
      <c r="H46" s="81"/>
      <c r="I46" s="8">
        <v>42</v>
      </c>
      <c r="J46" s="10" t="s">
        <v>114</v>
      </c>
      <c r="K46" s="9">
        <v>0.016793981481481483</v>
      </c>
      <c r="L46" s="9">
        <v>0.002777777777777778</v>
      </c>
      <c r="M46" s="9">
        <v>0.014016203703703704</v>
      </c>
      <c r="N46" s="82"/>
      <c r="O46" s="81"/>
      <c r="P46" s="3"/>
      <c r="Q46" s="4"/>
      <c r="R46" s="4"/>
      <c r="S46" s="4"/>
    </row>
    <row r="47" spans="1:19" ht="15">
      <c r="A47" s="78">
        <v>550</v>
      </c>
      <c r="B47" s="78" t="str">
        <f>IF(A47="","",VLOOKUP(A47,Entrants!$B$4:$D$102,3))</f>
        <v>CC</v>
      </c>
      <c r="C47" s="78">
        <v>42</v>
      </c>
      <c r="D47" s="77" t="str">
        <f>IF(A47="","",VLOOKUP(A47,Entrants!$B$4:$C$102,2))</f>
        <v>Phillippa Baxter</v>
      </c>
      <c r="E47" s="81">
        <v>0.017916666666666668</v>
      </c>
      <c r="F47" s="81">
        <f>IF(A47="","",VLOOKUP(A47,Entrants!$B$4:$L$102,11))</f>
        <v>0.004166666666666667</v>
      </c>
      <c r="G47" s="81">
        <f t="shared" si="0"/>
        <v>0.013750000000000002</v>
      </c>
      <c r="H47" s="81"/>
      <c r="I47" s="8">
        <v>43</v>
      </c>
      <c r="J47" s="10" t="s">
        <v>72</v>
      </c>
      <c r="K47" s="9">
        <v>0.017800925925925925</v>
      </c>
      <c r="L47" s="9">
        <v>0.003645833333333333</v>
      </c>
      <c r="M47" s="9">
        <v>0.014155092592592592</v>
      </c>
      <c r="N47" s="81"/>
      <c r="O47" s="81"/>
      <c r="P47" s="9"/>
      <c r="Q47" s="9"/>
      <c r="R47" s="9"/>
      <c r="S47" s="9"/>
    </row>
    <row r="48" spans="1:19" ht="15">
      <c r="A48" s="78">
        <v>541</v>
      </c>
      <c r="B48" s="78" t="str">
        <f>IF(A48="","",VLOOKUP(A48,Entrants!$B$4:$D$102,3))</f>
        <v>TB</v>
      </c>
      <c r="C48" s="78">
        <v>43</v>
      </c>
      <c r="D48" s="77" t="str">
        <f>IF(A48="","",VLOOKUP(A48,Entrants!$B$4:$C$102,2))</f>
        <v>Rachel Falloon</v>
      </c>
      <c r="E48" s="81">
        <v>0.017962962962962962</v>
      </c>
      <c r="F48" s="81">
        <f>IF(A48="","",VLOOKUP(A48,Entrants!$B$4:$L$102,11))</f>
        <v>0.002951388888888889</v>
      </c>
      <c r="G48" s="81">
        <f t="shared" si="0"/>
        <v>0.015011574074074073</v>
      </c>
      <c r="H48" s="81"/>
      <c r="I48" s="8">
        <v>44</v>
      </c>
      <c r="J48" s="10" t="s">
        <v>46</v>
      </c>
      <c r="K48" s="9">
        <v>0.017592592592592594</v>
      </c>
      <c r="L48" s="9">
        <v>0.0031249999999999997</v>
      </c>
      <c r="M48" s="9">
        <v>0.014467592592592594</v>
      </c>
      <c r="N48" s="82"/>
      <c r="O48" s="81"/>
      <c r="P48" s="3"/>
      <c r="Q48" s="4"/>
      <c r="R48" s="9"/>
      <c r="S48" s="9"/>
    </row>
    <row r="49" spans="1:19" ht="15">
      <c r="A49" s="78">
        <v>529</v>
      </c>
      <c r="B49" s="78" t="str">
        <f>IF(A49="","",VLOOKUP(A49,Entrants!$B$4:$D$102,3))</f>
        <v>RR</v>
      </c>
      <c r="C49" s="78">
        <v>44</v>
      </c>
      <c r="D49" s="77" t="str">
        <f>IF(A49="","",VLOOKUP(A49,Entrants!$B$4:$C$102,2))</f>
        <v>Heather Christopher</v>
      </c>
      <c r="E49" s="81">
        <v>0.017974537037037035</v>
      </c>
      <c r="F49" s="81">
        <f>IF(A49="","",VLOOKUP(A49,Entrants!$B$4:$L$102,11))</f>
        <v>0.005902777777777778</v>
      </c>
      <c r="G49" s="81">
        <f t="shared" si="0"/>
        <v>0.012071759259259258</v>
      </c>
      <c r="H49" s="81"/>
      <c r="I49" s="8">
        <v>45</v>
      </c>
      <c r="J49" s="10" t="s">
        <v>70</v>
      </c>
      <c r="K49" s="9">
        <v>0.018622685185185183</v>
      </c>
      <c r="L49" s="9">
        <v>0.003645833333333333</v>
      </c>
      <c r="M49" s="9">
        <v>0.01497685185185185</v>
      </c>
      <c r="N49" s="82"/>
      <c r="O49" s="81"/>
      <c r="P49" s="3"/>
      <c r="Q49" s="4"/>
      <c r="R49" s="9"/>
      <c r="S49" s="9"/>
    </row>
    <row r="50" spans="1:15" ht="15">
      <c r="A50" s="78">
        <v>513</v>
      </c>
      <c r="B50" s="78" t="str">
        <f>IF(A50="","",VLOOKUP(A50,Entrants!$B$4:$D$102,3))</f>
        <v>SS</v>
      </c>
      <c r="C50" s="78">
        <v>45</v>
      </c>
      <c r="D50" s="77" t="str">
        <f>IF(A50="","",VLOOKUP(A50,Entrants!$B$4:$C$102,2))</f>
        <v>Stephanie Ramsay</v>
      </c>
      <c r="E50" s="81">
        <v>0.018090277777777778</v>
      </c>
      <c r="F50" s="81">
        <f>IF(A50="","",VLOOKUP(A50,Entrants!$B$4:$L$102,11))</f>
        <v>0.001388888888888889</v>
      </c>
      <c r="G50" s="81">
        <f t="shared" si="0"/>
        <v>0.01670138888888889</v>
      </c>
      <c r="H50" s="81"/>
      <c r="I50" s="8">
        <v>46</v>
      </c>
      <c r="J50" s="10" t="s">
        <v>100</v>
      </c>
      <c r="K50" s="9">
        <v>0.017962962962962962</v>
      </c>
      <c r="L50" s="9">
        <v>0.002951388888888889</v>
      </c>
      <c r="M50" s="9">
        <v>0.015011574074074073</v>
      </c>
      <c r="N50" s="82"/>
      <c r="O50" s="82"/>
    </row>
    <row r="51" spans="1:15" ht="15">
      <c r="A51" s="78">
        <v>508</v>
      </c>
      <c r="B51" s="78" t="str">
        <f>IF(A51="","",VLOOKUP(A51,Entrants!$B$4:$D$102,3))</f>
        <v>YO</v>
      </c>
      <c r="C51" s="78">
        <v>46</v>
      </c>
      <c r="D51" s="77" t="str">
        <f>IF(A51="","",VLOOKUP(A51,Entrants!$B$4:$C$102,2))</f>
        <v>James Young</v>
      </c>
      <c r="E51" s="81">
        <v>0.018171296296296297</v>
      </c>
      <c r="F51" s="81">
        <f>IF(A51="","",VLOOKUP(A51,Entrants!$B$4:$L$102,11))</f>
        <v>0.0050347222222222225</v>
      </c>
      <c r="G51" s="81">
        <f t="shared" si="0"/>
        <v>0.013136574074074075</v>
      </c>
      <c r="H51" s="81"/>
      <c r="I51" s="8">
        <v>47</v>
      </c>
      <c r="J51" s="10" t="s">
        <v>44</v>
      </c>
      <c r="K51" s="9">
        <v>0.017187499999999998</v>
      </c>
      <c r="L51" s="9">
        <v>0.0020833333333333333</v>
      </c>
      <c r="M51" s="9">
        <v>0.015104166666666665</v>
      </c>
      <c r="N51" s="82"/>
      <c r="O51" s="82"/>
    </row>
    <row r="52" spans="1:15" ht="15">
      <c r="A52" s="78">
        <v>534</v>
      </c>
      <c r="B52" s="78" t="str">
        <f>IF(A52="","",VLOOKUP(A52,Entrants!$B$4:$D$102,3))</f>
        <v>BB</v>
      </c>
      <c r="C52" s="78">
        <v>47</v>
      </c>
      <c r="D52" s="77" t="str">
        <f>IF(A52="","",VLOOKUP(A52,Entrants!$B$4:$C$102,2))</f>
        <v>Andrea Scott</v>
      </c>
      <c r="E52" s="81">
        <v>0.018171296296296297</v>
      </c>
      <c r="F52" s="81">
        <f>IF(A52="","",VLOOKUP(A52,Entrants!$B$4:$L$102,11))</f>
        <v>0.0010416666666666667</v>
      </c>
      <c r="G52" s="81">
        <f t="shared" si="0"/>
        <v>0.01712962962962963</v>
      </c>
      <c r="H52" s="81"/>
      <c r="I52" s="8">
        <v>48</v>
      </c>
      <c r="J52" s="10" t="s">
        <v>40</v>
      </c>
      <c r="K52" s="9">
        <v>0.019733796296296298</v>
      </c>
      <c r="L52" s="9">
        <v>0.004513888888888889</v>
      </c>
      <c r="M52" s="9">
        <v>0.015219907407407408</v>
      </c>
      <c r="N52" s="82"/>
      <c r="O52" s="82"/>
    </row>
    <row r="53" spans="1:15" ht="15">
      <c r="A53" s="78">
        <v>560</v>
      </c>
      <c r="B53" s="78" t="str">
        <f>IF(A53="","",VLOOKUP(A53,Entrants!$B$4:$D$102,3))</f>
        <v>HT</v>
      </c>
      <c r="C53" s="78">
        <v>48</v>
      </c>
      <c r="D53" s="77" t="str">
        <f>IF(A53="","",VLOOKUP(A53,Entrants!$B$4:$C$102,2))</f>
        <v>Lisa Dean</v>
      </c>
      <c r="E53" s="81">
        <v>0.01849537037037037</v>
      </c>
      <c r="F53" s="81">
        <f>IF(A53="","",VLOOKUP(A53,Entrants!$B$4:$L$102,11))</f>
        <v>0.0031249999999999997</v>
      </c>
      <c r="G53" s="81">
        <f t="shared" si="0"/>
        <v>0.015370370370370371</v>
      </c>
      <c r="H53" s="81"/>
      <c r="I53" s="8">
        <v>49</v>
      </c>
      <c r="J53" s="10" t="s">
        <v>82</v>
      </c>
      <c r="K53" s="9">
        <v>0.01849537037037037</v>
      </c>
      <c r="L53" s="9">
        <v>0.0031249999999999997</v>
      </c>
      <c r="M53" s="9">
        <v>0.015370370370370371</v>
      </c>
      <c r="N53" s="82"/>
      <c r="O53" s="82"/>
    </row>
    <row r="54" spans="1:15" ht="15">
      <c r="A54" s="78">
        <v>546</v>
      </c>
      <c r="B54" s="78" t="str">
        <f>IF(A54="","",VLOOKUP(A54,Entrants!$B$4:$D$102,3))</f>
        <v>CC</v>
      </c>
      <c r="C54" s="78">
        <v>49</v>
      </c>
      <c r="D54" s="77" t="str">
        <f>IF(A54="","",VLOOKUP(A54,Entrants!$B$4:$C$102,2))</f>
        <v>Colin Seccombe</v>
      </c>
      <c r="E54" s="81">
        <v>0.018622685185185183</v>
      </c>
      <c r="F54" s="81">
        <f>IF(A54="","",VLOOKUP(A54,Entrants!$B$4:$L$102,11))</f>
        <v>0.003645833333333333</v>
      </c>
      <c r="G54" s="81">
        <f t="shared" si="0"/>
        <v>0.01497685185185185</v>
      </c>
      <c r="H54" s="81"/>
      <c r="I54" s="8">
        <v>50</v>
      </c>
      <c r="J54" s="10" t="s">
        <v>182</v>
      </c>
      <c r="K54" s="9">
        <v>0.017488425925925925</v>
      </c>
      <c r="L54" s="9">
        <v>0.0020833333333333333</v>
      </c>
      <c r="M54" s="9">
        <v>0.015405092592592592</v>
      </c>
      <c r="N54" s="82"/>
      <c r="O54" s="82"/>
    </row>
    <row r="55" spans="1:15" ht="15">
      <c r="A55" s="78">
        <v>585</v>
      </c>
      <c r="B55" s="78" t="str">
        <f>IF(A55="","",VLOOKUP(A55,Entrants!$B$4:$D$102,3))</f>
        <v>FF</v>
      </c>
      <c r="C55" s="78">
        <v>50</v>
      </c>
      <c r="D55" s="77" t="str">
        <f>IF(A55="","",VLOOKUP(A55,Entrants!$B$4:$C$102,2))</f>
        <v>Paul Turnbull</v>
      </c>
      <c r="E55" s="81">
        <v>0.018726851851851852</v>
      </c>
      <c r="F55" s="81">
        <f>IF(A55="","",VLOOKUP(A55,Entrants!$B$4:$L$102,11))</f>
        <v>0.006076388888888889</v>
      </c>
      <c r="G55" s="81">
        <f t="shared" si="0"/>
        <v>0.012650462962962964</v>
      </c>
      <c r="H55" s="81"/>
      <c r="I55" s="8">
        <v>51</v>
      </c>
      <c r="J55" s="10" t="s">
        <v>123</v>
      </c>
      <c r="K55" s="9">
        <v>0.017743055555555557</v>
      </c>
      <c r="L55" s="9">
        <v>0.0020833333333333333</v>
      </c>
      <c r="M55" s="9">
        <v>0.015659722222222224</v>
      </c>
      <c r="N55" s="82"/>
      <c r="O55" s="82"/>
    </row>
    <row r="56" spans="1:15" ht="15">
      <c r="A56" s="78">
        <v>567</v>
      </c>
      <c r="B56" s="78" t="str">
        <f>IF(A56="","",VLOOKUP(A56,Entrants!$B$4:$D$102,3))</f>
        <v>RD</v>
      </c>
      <c r="C56" s="78">
        <v>51</v>
      </c>
      <c r="D56" s="77" t="str">
        <f>IF(A56="","",VLOOKUP(A56,Entrants!$B$4:$C$102,2))</f>
        <v>Sam Dodd</v>
      </c>
      <c r="E56" s="81">
        <v>0.0190625</v>
      </c>
      <c r="F56" s="81">
        <f>IF(A56="","",VLOOKUP(A56,Entrants!$B$4:$L$102,11))</f>
        <v>0.007291666666666666</v>
      </c>
      <c r="G56" s="81">
        <f t="shared" si="0"/>
        <v>0.011770833333333335</v>
      </c>
      <c r="H56" s="81"/>
      <c r="I56" s="8">
        <v>52</v>
      </c>
      <c r="J56" s="10" t="s">
        <v>126</v>
      </c>
      <c r="K56" s="9">
        <v>0.018090277777777778</v>
      </c>
      <c r="L56" s="9">
        <v>0.001388888888888889</v>
      </c>
      <c r="M56" s="9">
        <v>0.01670138888888889</v>
      </c>
      <c r="N56" s="82"/>
      <c r="O56" s="82"/>
    </row>
    <row r="57" spans="1:15" ht="15">
      <c r="A57" s="78">
        <v>507</v>
      </c>
      <c r="B57" s="78" t="str">
        <f>IF(A57="","",VLOOKUP(A57,Entrants!$B$4:$D$102,3))</f>
        <v>YO</v>
      </c>
      <c r="C57" s="78">
        <v>52</v>
      </c>
      <c r="D57" s="77" t="str">
        <f>IF(A57="","",VLOOKUP(A57,Entrants!$B$4:$C$102,2))</f>
        <v>Cath Young</v>
      </c>
      <c r="E57" s="81">
        <v>0.019733796296296298</v>
      </c>
      <c r="F57" s="81">
        <f>IF(A57="","",VLOOKUP(A57,Entrants!$B$4:$L$102,11))</f>
        <v>0.004513888888888889</v>
      </c>
      <c r="G57" s="81">
        <f t="shared" si="0"/>
        <v>0.015219907407407408</v>
      </c>
      <c r="H57" s="81"/>
      <c r="I57" s="8">
        <v>53</v>
      </c>
      <c r="J57" s="10" t="s">
        <v>69</v>
      </c>
      <c r="K57" s="9">
        <v>0.018171296296296297</v>
      </c>
      <c r="L57" s="9">
        <v>0.0010416666666666667</v>
      </c>
      <c r="M57" s="9">
        <v>0.01712962962962963</v>
      </c>
      <c r="N57" s="82"/>
      <c r="O57" s="82"/>
    </row>
    <row r="58" spans="1:15" ht="15">
      <c r="A58" s="78"/>
      <c r="B58" s="78">
        <f>IF(A58="","",VLOOKUP(A58,Entrants!$B$4:$D$102,3))</f>
      </c>
      <c r="C58" s="78"/>
      <c r="D58" s="77">
        <f>IF(A58="","",VLOOKUP(A58,Entrants!$B$4:$C$102,2))</f>
      </c>
      <c r="E58" s="78"/>
      <c r="F58" s="81">
        <f>IF(A58="","",VLOOKUP(A58,Entrants!$B$4:$L$102,11))</f>
      </c>
      <c r="G58" s="81">
        <f t="shared" si="0"/>
      </c>
      <c r="H58" s="81"/>
      <c r="I58" s="8"/>
      <c r="J58" s="10" t="s">
        <v>16</v>
      </c>
      <c r="K58" s="9"/>
      <c r="L58" s="9" t="s">
        <v>16</v>
      </c>
      <c r="M58" s="9" t="s">
        <v>16</v>
      </c>
      <c r="N58" s="82"/>
      <c r="O58" s="82"/>
    </row>
    <row r="59" spans="1:15" ht="15">
      <c r="A59" s="78"/>
      <c r="B59" s="78">
        <f>IF(A59="","",VLOOKUP(A59,Entrants!$B$4:$D$102,3))</f>
      </c>
      <c r="C59" s="78"/>
      <c r="D59" s="77">
        <f>IF(A59="","",VLOOKUP(A59,Entrants!$B$4:$C$102,2))</f>
      </c>
      <c r="E59" s="78"/>
      <c r="F59" s="81">
        <f>IF(A59="","",VLOOKUP(A59,Entrants!$B$4:$L$102,11))</f>
      </c>
      <c r="G59" s="81">
        <f t="shared" si="0"/>
      </c>
      <c r="H59" s="81"/>
      <c r="I59" s="8"/>
      <c r="J59" s="10" t="s">
        <v>16</v>
      </c>
      <c r="K59" s="9"/>
      <c r="L59" s="9" t="s">
        <v>16</v>
      </c>
      <c r="M59" s="9" t="s">
        <v>16</v>
      </c>
      <c r="N59" s="82"/>
      <c r="O59" s="82"/>
    </row>
    <row r="60" spans="1:15" ht="15">
      <c r="A60" s="78"/>
      <c r="B60" s="78">
        <f>IF(A60="","",VLOOKUP(A60,Entrants!$B$4:$D$102,3))</f>
      </c>
      <c r="C60" s="78"/>
      <c r="D60" s="77">
        <f>IF(A60="","",VLOOKUP(A60,Entrants!$B$4:$C$102,2))</f>
      </c>
      <c r="E60" s="78"/>
      <c r="F60" s="81">
        <f>IF(A60="","",VLOOKUP(A60,Entrants!$B$4:$L$102,11))</f>
      </c>
      <c r="G60" s="81">
        <f t="shared" si="0"/>
      </c>
      <c r="H60" s="81"/>
      <c r="I60" s="8"/>
      <c r="J60" s="10" t="s">
        <v>16</v>
      </c>
      <c r="K60" s="9"/>
      <c r="L60" s="9" t="s">
        <v>16</v>
      </c>
      <c r="M60" s="9" t="s">
        <v>16</v>
      </c>
      <c r="N60" s="82"/>
      <c r="O60" s="82"/>
    </row>
    <row r="61" spans="1:15" ht="15">
      <c r="A61" s="78"/>
      <c r="B61" s="78">
        <f>IF(A61="","",VLOOKUP(A61,Entrants!$B$4:$D$102,3))</f>
      </c>
      <c r="C61" s="78"/>
      <c r="D61" s="77">
        <f>IF(A61="","",VLOOKUP(A61,Entrants!$B$4:$C$102,2))</f>
      </c>
      <c r="E61" s="78"/>
      <c r="F61" s="81">
        <f>IF(A61="","",VLOOKUP(A61,Entrants!$B$4:$L$102,11))</f>
      </c>
      <c r="G61" s="81">
        <f t="shared" si="0"/>
      </c>
      <c r="H61" s="81"/>
      <c r="I61" s="8"/>
      <c r="J61" s="10" t="s">
        <v>16</v>
      </c>
      <c r="K61" s="9"/>
      <c r="L61" s="9" t="s">
        <v>16</v>
      </c>
      <c r="M61" s="9" t="s">
        <v>16</v>
      </c>
      <c r="N61" s="82"/>
      <c r="O61" s="82"/>
    </row>
    <row r="62" spans="1:15" ht="15">
      <c r="A62" s="78"/>
      <c r="B62" s="78">
        <f>IF(A62="","",VLOOKUP(A62,Entrants!$B$4:$D$102,3))</f>
      </c>
      <c r="C62" s="78"/>
      <c r="D62" s="77">
        <f>IF(A62="","",VLOOKUP(A62,Entrants!$B$4:$C$102,2))</f>
      </c>
      <c r="E62" s="78"/>
      <c r="F62" s="81">
        <f>IF(A62="","",VLOOKUP(A62,Entrants!$B$4:$L$102,11))</f>
      </c>
      <c r="G62" s="81">
        <f t="shared" si="0"/>
      </c>
      <c r="H62" s="81"/>
      <c r="I62" s="8"/>
      <c r="J62" s="10" t="s">
        <v>16</v>
      </c>
      <c r="K62" s="9"/>
      <c r="L62" s="9" t="s">
        <v>16</v>
      </c>
      <c r="M62" s="9" t="s">
        <v>16</v>
      </c>
      <c r="N62" s="82"/>
      <c r="O62" s="82"/>
    </row>
    <row r="63" spans="1:15" ht="15">
      <c r="A63" s="78"/>
      <c r="B63" s="78">
        <f>IF(A63="","",VLOOKUP(A63,Entrants!$B$4:$D$102,3))</f>
      </c>
      <c r="C63" s="78"/>
      <c r="D63" s="77">
        <f>IF(A63="","",VLOOKUP(A63,Entrants!$B$4:$C$102,2))</f>
      </c>
      <c r="E63" s="78"/>
      <c r="F63" s="81">
        <f>IF(A63="","",VLOOKUP(A63,Entrants!$B$4:$L$102,11))</f>
      </c>
      <c r="G63" s="81">
        <f t="shared" si="0"/>
      </c>
      <c r="H63" s="81"/>
      <c r="I63" s="8"/>
      <c r="J63" s="10" t="s">
        <v>16</v>
      </c>
      <c r="K63" s="9"/>
      <c r="L63" s="9" t="s">
        <v>16</v>
      </c>
      <c r="M63" s="9" t="s">
        <v>16</v>
      </c>
      <c r="N63" s="82"/>
      <c r="O63" s="82"/>
    </row>
    <row r="64" spans="1:15" ht="15">
      <c r="A64" s="78"/>
      <c r="B64" s="78">
        <f>IF(A64="","",VLOOKUP(A64,Entrants!$B$4:$D$102,3))</f>
      </c>
      <c r="C64" s="78"/>
      <c r="D64" s="77">
        <f>IF(A64="","",VLOOKUP(A64,Entrants!$B$4:$C$102,2))</f>
      </c>
      <c r="E64" s="78"/>
      <c r="F64" s="81">
        <f>IF(A64="","",VLOOKUP(A64,Entrants!$B$4:$L$102,11))</f>
      </c>
      <c r="G64" s="81">
        <f t="shared" si="0"/>
      </c>
      <c r="H64" s="81"/>
      <c r="I64" s="8"/>
      <c r="J64" s="10" t="s">
        <v>16</v>
      </c>
      <c r="K64" s="9"/>
      <c r="L64" s="9" t="s">
        <v>16</v>
      </c>
      <c r="M64" s="9" t="s">
        <v>16</v>
      </c>
      <c r="N64" s="82"/>
      <c r="O64" s="82"/>
    </row>
    <row r="65" spans="1:15" ht="15">
      <c r="A65" s="78"/>
      <c r="B65" s="78">
        <f>IF(A65="","",VLOOKUP(A65,Entrants!$B$4:$D$102,3))</f>
      </c>
      <c r="C65" s="78"/>
      <c r="D65" s="77">
        <f>IF(A65="","",VLOOKUP(A65,Entrants!$B$4:$C$102,2))</f>
      </c>
      <c r="E65" s="78"/>
      <c r="F65" s="81">
        <f>IF(A65="","",VLOOKUP(A65,Entrants!$B$4:$L$102,11))</f>
      </c>
      <c r="G65" s="81">
        <f t="shared" si="0"/>
      </c>
      <c r="H65" s="81"/>
      <c r="I65" s="8"/>
      <c r="J65" s="10" t="s">
        <v>16</v>
      </c>
      <c r="K65" s="9"/>
      <c r="L65" s="9" t="s">
        <v>16</v>
      </c>
      <c r="M65" s="9" t="s">
        <v>16</v>
      </c>
      <c r="N65" s="82"/>
      <c r="O65" s="82"/>
    </row>
    <row r="66" spans="1:15" ht="15">
      <c r="A66" s="78"/>
      <c r="B66" s="78">
        <f>IF(A66="","",VLOOKUP(A66,Entrants!$B$4:$D$102,3))</f>
      </c>
      <c r="C66" s="78"/>
      <c r="D66" s="77">
        <f>IF(A66="","",VLOOKUP(A66,Entrants!$B$4:$C$102,2))</f>
      </c>
      <c r="E66" s="78"/>
      <c r="F66" s="81">
        <f>IF(A66="","",VLOOKUP(A66,Entrants!$B$4:$L$102,11))</f>
      </c>
      <c r="G66" s="81">
        <f t="shared" si="0"/>
      </c>
      <c r="H66" s="81"/>
      <c r="I66" s="8"/>
      <c r="J66" s="10" t="s">
        <v>16</v>
      </c>
      <c r="K66" s="9"/>
      <c r="L66" s="9" t="s">
        <v>16</v>
      </c>
      <c r="M66" s="9" t="s">
        <v>16</v>
      </c>
      <c r="N66" s="82"/>
      <c r="O66" s="82"/>
    </row>
    <row r="67" spans="1:15" ht="15">
      <c r="A67" s="78"/>
      <c r="B67" s="78">
        <f>IF(A67="","",VLOOKUP(A67,Entrants!$B$4:$D$102,3))</f>
      </c>
      <c r="C67" s="78"/>
      <c r="D67" s="77">
        <f>IF(A67="","",VLOOKUP(A67,Entrants!$B$4:$C$102,2))</f>
      </c>
      <c r="E67" s="78"/>
      <c r="F67" s="81">
        <f>IF(A67="","",VLOOKUP(A67,Entrants!$B$4:$L$102,11))</f>
      </c>
      <c r="G67" s="81">
        <f t="shared" si="0"/>
      </c>
      <c r="H67" s="81"/>
      <c r="I67" s="8"/>
      <c r="J67" s="10" t="s">
        <v>16</v>
      </c>
      <c r="K67" s="9"/>
      <c r="L67" s="9" t="s">
        <v>16</v>
      </c>
      <c r="M67" s="9" t="s">
        <v>16</v>
      </c>
      <c r="N67" s="82"/>
      <c r="O67" s="82"/>
    </row>
    <row r="68" spans="1:15" ht="15">
      <c r="A68" s="78"/>
      <c r="B68" s="78">
        <f>IF(A68="","",VLOOKUP(A68,Entrants!$B$4:$D$102,3))</f>
      </c>
      <c r="C68" s="78"/>
      <c r="D68" s="77">
        <f>IF(A68="","",VLOOKUP(A68,Entrants!$B$4:$C$102,2))</f>
      </c>
      <c r="E68" s="78"/>
      <c r="F68" s="81">
        <f>IF(A68="","",VLOOKUP(A68,Entrants!$B$4:$L$102,11))</f>
      </c>
      <c r="G68" s="81">
        <f t="shared" si="0"/>
      </c>
      <c r="H68" s="81"/>
      <c r="I68" s="8"/>
      <c r="J68" s="10" t="s">
        <v>16</v>
      </c>
      <c r="K68" s="9"/>
      <c r="L68" s="9" t="s">
        <v>16</v>
      </c>
      <c r="M68" s="9" t="s">
        <v>16</v>
      </c>
      <c r="N68" s="82"/>
      <c r="O68" s="82"/>
    </row>
    <row r="69" spans="1:15" ht="15">
      <c r="A69" s="78"/>
      <c r="B69" s="78">
        <f>IF(A69="","",VLOOKUP(A69,Entrants!$B$4:$D$102,3))</f>
      </c>
      <c r="C69" s="78"/>
      <c r="D69" s="77">
        <f>IF(A69="","",VLOOKUP(A69,Entrants!$B$4:$C$102,2))</f>
      </c>
      <c r="E69" s="78"/>
      <c r="F69" s="81">
        <f>IF(A69="","",VLOOKUP(A69,Entrants!$B$4:$L$102,11))</f>
      </c>
      <c r="G69" s="81">
        <f t="shared" si="0"/>
      </c>
      <c r="H69" s="81"/>
      <c r="I69" s="8"/>
      <c r="J69" s="10" t="s">
        <v>16</v>
      </c>
      <c r="K69" s="9"/>
      <c r="L69" s="9" t="s">
        <v>16</v>
      </c>
      <c r="M69" s="9" t="s">
        <v>16</v>
      </c>
      <c r="N69" s="82"/>
      <c r="O69" s="82"/>
    </row>
    <row r="70" spans="1:15" ht="15">
      <c r="A70" s="78"/>
      <c r="B70" s="78">
        <f>IF(A70="","",VLOOKUP(A70,Entrants!$B$4:$D$102,3))</f>
      </c>
      <c r="C70" s="78"/>
      <c r="D70" s="77">
        <f>IF(A70="","",VLOOKUP(A70,Entrants!$B$4:$C$102,2))</f>
      </c>
      <c r="E70" s="78"/>
      <c r="F70" s="81">
        <f>IF(A70="","",VLOOKUP(A70,Entrants!$B$4:$L$102,11))</f>
      </c>
      <c r="G70" s="81">
        <f aca="true" t="shared" si="1" ref="G70:G84">IF(D70="","",E70-F70)</f>
      </c>
      <c r="H70" s="81"/>
      <c r="I70" s="8"/>
      <c r="J70" s="10" t="s">
        <v>16</v>
      </c>
      <c r="K70" s="9"/>
      <c r="L70" s="9" t="s">
        <v>16</v>
      </c>
      <c r="M70" s="9" t="s">
        <v>16</v>
      </c>
      <c r="N70" s="82"/>
      <c r="O70" s="82"/>
    </row>
    <row r="71" spans="1:15" ht="15">
      <c r="A71" s="78"/>
      <c r="B71" s="78">
        <f>IF(A71="","",VLOOKUP(A71,Entrants!$B$4:$D$102,3))</f>
      </c>
      <c r="C71" s="78"/>
      <c r="D71" s="77">
        <f>IF(A71="","",VLOOKUP(A71,Entrants!$B$4:$C$102,2))</f>
      </c>
      <c r="E71" s="78"/>
      <c r="F71" s="81">
        <f>IF(A71="","",VLOOKUP(A71,Entrants!$B$4:$L$102,11))</f>
      </c>
      <c r="G71" s="81">
        <f t="shared" si="1"/>
      </c>
      <c r="H71" s="81"/>
      <c r="I71" s="8"/>
      <c r="J71" s="10" t="s">
        <v>16</v>
      </c>
      <c r="K71" s="9"/>
      <c r="L71" s="9" t="s">
        <v>16</v>
      </c>
      <c r="M71" s="9" t="s">
        <v>16</v>
      </c>
      <c r="N71" s="82"/>
      <c r="O71" s="82"/>
    </row>
    <row r="72" spans="1:15" ht="15">
      <c r="A72" s="78"/>
      <c r="B72" s="78">
        <f>IF(A72="","",VLOOKUP(A72,Entrants!$B$4:$D$102,3))</f>
      </c>
      <c r="C72" s="78"/>
      <c r="D72" s="77">
        <f>IF(A72="","",VLOOKUP(A72,Entrants!$B$4:$C$102,2))</f>
      </c>
      <c r="E72" s="78"/>
      <c r="F72" s="81">
        <f>IF(A72="","",VLOOKUP(A72,Entrants!$B$4:$L$102,11))</f>
      </c>
      <c r="G72" s="81">
        <f t="shared" si="1"/>
      </c>
      <c r="H72" s="81"/>
      <c r="I72" s="8"/>
      <c r="J72" s="10" t="s">
        <v>16</v>
      </c>
      <c r="K72" s="9"/>
      <c r="L72" s="9" t="s">
        <v>16</v>
      </c>
      <c r="M72" s="9" t="s">
        <v>16</v>
      </c>
      <c r="N72" s="82"/>
      <c r="O72" s="82"/>
    </row>
    <row r="73" spans="1:15" ht="15">
      <c r="A73" s="78"/>
      <c r="B73" s="78">
        <f>IF(A73="","",VLOOKUP(A73,Entrants!$B$4:$D$102,3))</f>
      </c>
      <c r="C73" s="78"/>
      <c r="D73" s="77">
        <f>IF(A73="","",VLOOKUP(A73,Entrants!$B$4:$C$102,2))</f>
      </c>
      <c r="E73" s="78"/>
      <c r="F73" s="81">
        <f>IF(A73="","",VLOOKUP(A73,Entrants!$B$4:$L$102,11))</f>
      </c>
      <c r="G73" s="81">
        <f t="shared" si="1"/>
      </c>
      <c r="H73" s="81"/>
      <c r="I73" s="8"/>
      <c r="J73" s="10" t="s">
        <v>16</v>
      </c>
      <c r="K73" s="9"/>
      <c r="L73" s="9" t="s">
        <v>16</v>
      </c>
      <c r="M73" s="9" t="s">
        <v>16</v>
      </c>
      <c r="N73" s="82"/>
      <c r="O73" s="82"/>
    </row>
    <row r="74" spans="1:15" ht="15">
      <c r="A74" s="78"/>
      <c r="B74" s="78">
        <f>IF(A74="","",VLOOKUP(A74,Entrants!$B$4:$D$102,3))</f>
      </c>
      <c r="C74" s="78"/>
      <c r="D74" s="77">
        <f>IF(A74="","",VLOOKUP(A74,Entrants!$B$4:$C$102,2))</f>
      </c>
      <c r="E74" s="78"/>
      <c r="F74" s="81">
        <f>IF(A74="","",VLOOKUP(A74,Entrants!$B$4:$L$102,11))</f>
      </c>
      <c r="G74" s="81">
        <f t="shared" si="1"/>
      </c>
      <c r="H74" s="81"/>
      <c r="I74" s="8"/>
      <c r="J74" s="10" t="s">
        <v>16</v>
      </c>
      <c r="K74" s="9"/>
      <c r="L74" s="9" t="s">
        <v>16</v>
      </c>
      <c r="M74" s="9" t="s">
        <v>16</v>
      </c>
      <c r="N74" s="82"/>
      <c r="O74" s="82"/>
    </row>
    <row r="75" spans="1:15" ht="15">
      <c r="A75" s="78"/>
      <c r="B75" s="78">
        <f>IF(A75="","",VLOOKUP(A75,Entrants!$B$4:$D$102,3))</f>
      </c>
      <c r="C75" s="78"/>
      <c r="D75" s="77">
        <f>IF(A75="","",VLOOKUP(A75,Entrants!$B$4:$C$102,2))</f>
      </c>
      <c r="E75" s="78"/>
      <c r="F75" s="81">
        <f>IF(A75="","",VLOOKUP(A75,Entrants!$B$4:$L$102,11))</f>
      </c>
      <c r="G75" s="81">
        <f t="shared" si="1"/>
      </c>
      <c r="H75" s="81"/>
      <c r="I75" s="8"/>
      <c r="J75" s="10" t="s">
        <v>16</v>
      </c>
      <c r="K75" s="9"/>
      <c r="L75" s="9" t="s">
        <v>16</v>
      </c>
      <c r="M75" s="9" t="s">
        <v>16</v>
      </c>
      <c r="N75" s="82"/>
      <c r="O75" s="82"/>
    </row>
    <row r="76" spans="1:15" ht="15">
      <c r="A76" s="78"/>
      <c r="B76" s="78">
        <f>IF(A76="","",VLOOKUP(A76,Entrants!$B$4:$D$102,3))</f>
      </c>
      <c r="C76" s="78"/>
      <c r="D76" s="77">
        <f>IF(A76="","",VLOOKUP(A76,Entrants!$B$4:$C$102,2))</f>
      </c>
      <c r="E76" s="78"/>
      <c r="F76" s="81">
        <f>IF(A76="","",VLOOKUP(A76,Entrants!$B$4:$L$102,11))</f>
      </c>
      <c r="G76" s="81">
        <f t="shared" si="1"/>
      </c>
      <c r="H76" s="81"/>
      <c r="I76" s="8"/>
      <c r="J76" s="10" t="s">
        <v>16</v>
      </c>
      <c r="K76" s="9"/>
      <c r="L76" s="9" t="s">
        <v>16</v>
      </c>
      <c r="M76" s="9" t="s">
        <v>16</v>
      </c>
      <c r="N76" s="82"/>
      <c r="O76" s="82"/>
    </row>
    <row r="77" spans="1:15" ht="15">
      <c r="A77" s="78"/>
      <c r="B77" s="78">
        <f>IF(A77="","",VLOOKUP(A77,Entrants!$B$4:$D$102,3))</f>
      </c>
      <c r="C77" s="78"/>
      <c r="D77" s="77">
        <f>IF(A77="","",VLOOKUP(A77,Entrants!$B$4:$C$102,2))</f>
      </c>
      <c r="E77" s="78"/>
      <c r="F77" s="81">
        <f>IF(A77="","",VLOOKUP(A77,Entrants!$B$4:$L$102,11))</f>
      </c>
      <c r="G77" s="81">
        <f t="shared" si="1"/>
      </c>
      <c r="H77" s="81"/>
      <c r="I77" s="8"/>
      <c r="J77" s="10" t="s">
        <v>16</v>
      </c>
      <c r="K77" s="9"/>
      <c r="L77" s="9" t="s">
        <v>16</v>
      </c>
      <c r="M77" s="9" t="s">
        <v>16</v>
      </c>
      <c r="N77" s="82"/>
      <c r="O77" s="82"/>
    </row>
    <row r="78" spans="1:15" ht="15">
      <c r="A78" s="78"/>
      <c r="B78" s="78">
        <f>IF(A78="","",VLOOKUP(A78,Entrants!$B$4:$D$102,3))</f>
      </c>
      <c r="C78" s="78"/>
      <c r="D78" s="77">
        <f>IF(A78="","",VLOOKUP(A78,Entrants!$B$4:$C$102,2))</f>
      </c>
      <c r="E78" s="78"/>
      <c r="F78" s="81">
        <f>IF(A78="","",VLOOKUP(A78,Entrants!$B$4:$L$102,11))</f>
      </c>
      <c r="G78" s="81">
        <f t="shared" si="1"/>
      </c>
      <c r="H78" s="81"/>
      <c r="I78" s="8"/>
      <c r="J78" s="10" t="s">
        <v>16</v>
      </c>
      <c r="K78" s="9"/>
      <c r="L78" s="9" t="s">
        <v>16</v>
      </c>
      <c r="M78" s="9" t="s">
        <v>16</v>
      </c>
      <c r="N78" s="82"/>
      <c r="O78" s="82"/>
    </row>
    <row r="79" spans="1:15" ht="15">
      <c r="A79" s="78"/>
      <c r="B79" s="78">
        <f>IF(A79="","",VLOOKUP(A79,Entrants!$B$4:$D$102,3))</f>
      </c>
      <c r="C79" s="78"/>
      <c r="D79" s="77">
        <f>IF(A79="","",VLOOKUP(A79,Entrants!$B$4:$C$102,2))</f>
      </c>
      <c r="E79" s="78"/>
      <c r="F79" s="81">
        <f>IF(A79="","",VLOOKUP(A79,Entrants!$B$4:$L$102,11))</f>
      </c>
      <c r="G79" s="81">
        <f t="shared" si="1"/>
      </c>
      <c r="H79" s="81"/>
      <c r="I79" s="8"/>
      <c r="J79" s="10" t="s">
        <v>16</v>
      </c>
      <c r="K79" s="9"/>
      <c r="L79" s="9" t="s">
        <v>16</v>
      </c>
      <c r="M79" s="9" t="s">
        <v>16</v>
      </c>
      <c r="N79" s="82"/>
      <c r="O79" s="82"/>
    </row>
    <row r="80" spans="2:13" ht="15">
      <c r="B80" s="78">
        <f>IF(A80="","",VLOOKUP(A80,Entrants!$B$4:$D$102,3))</f>
      </c>
      <c r="C80" s="78"/>
      <c r="D80" s="11">
        <f>IF(A80="","",VLOOKUP(A80,Entrants!$B$4:$C$85,2))</f>
      </c>
      <c r="F80" s="81">
        <f>IF(A80="","",VLOOKUP(A80,Entrants!$B$4:$L$102,11))</f>
      </c>
      <c r="G80" s="81">
        <f t="shared" si="1"/>
      </c>
      <c r="I80" s="8"/>
      <c r="J80" s="10" t="s">
        <v>16</v>
      </c>
      <c r="K80" s="9"/>
      <c r="L80" s="9" t="s">
        <v>16</v>
      </c>
      <c r="M80" s="9" t="s">
        <v>16</v>
      </c>
    </row>
    <row r="81" spans="2:13" ht="15">
      <c r="B81" s="78">
        <f>IF(A81="","",VLOOKUP(A81,Entrants!$B$4:$D$102,3))</f>
      </c>
      <c r="C81" s="78"/>
      <c r="D81" s="11">
        <f>IF(A81="","",VLOOKUP(A81,Entrants!$B$4:$C$85,2))</f>
      </c>
      <c r="F81" s="81">
        <f>IF(A81="","",VLOOKUP(A81,Entrants!$B$4:$L$102,11))</f>
      </c>
      <c r="G81" s="81">
        <f t="shared" si="1"/>
      </c>
      <c r="I81" s="8"/>
      <c r="J81" s="10" t="s">
        <v>16</v>
      </c>
      <c r="K81" s="9"/>
      <c r="L81" s="9" t="s">
        <v>16</v>
      </c>
      <c r="M81" s="9" t="s">
        <v>16</v>
      </c>
    </row>
    <row r="82" spans="2:13" ht="15">
      <c r="B82" s="78">
        <f>IF(A82="","",VLOOKUP(A82,Entrants!$B$4:$D$102,3))</f>
      </c>
      <c r="C82" s="78"/>
      <c r="D82" s="11">
        <f>IF(A82="","",VLOOKUP(A82,Entrants!$B$4:$C$85,2))</f>
      </c>
      <c r="F82" s="81">
        <f>IF(A82="","",VLOOKUP(A82,Entrants!$B$4:$L$102,11))</f>
      </c>
      <c r="G82" s="81">
        <f t="shared" si="1"/>
      </c>
      <c r="I82" s="8"/>
      <c r="J82" s="10" t="s">
        <v>16</v>
      </c>
      <c r="K82" s="9"/>
      <c r="L82" s="9" t="s">
        <v>16</v>
      </c>
      <c r="M82" s="9" t="s">
        <v>16</v>
      </c>
    </row>
    <row r="83" spans="2:13" ht="15">
      <c r="B83" s="78">
        <f>IF(A83="","",VLOOKUP(A83,Entrants!$B$4:$D$102,3))</f>
      </c>
      <c r="C83" s="78"/>
      <c r="D83" s="11">
        <f>IF(A83="","",VLOOKUP(A83,Entrants!$B$4:$C$85,2))</f>
      </c>
      <c r="F83" s="81">
        <f>IF(A83="","",VLOOKUP(A83,Entrants!$B$4:$L$102,11))</f>
      </c>
      <c r="G83" s="81">
        <f t="shared" si="1"/>
      </c>
      <c r="I83" s="8"/>
      <c r="J83" s="10" t="s">
        <v>16</v>
      </c>
      <c r="K83" s="9"/>
      <c r="L83" s="9" t="s">
        <v>16</v>
      </c>
      <c r="M83" s="9" t="s">
        <v>16</v>
      </c>
    </row>
    <row r="84" spans="2:13" ht="15">
      <c r="B84" s="78">
        <f>IF(A84="","",VLOOKUP(A84,Entrants!$B$4:$D$102,3))</f>
      </c>
      <c r="C84" s="78"/>
      <c r="D84" s="11">
        <f>IF(A84="","",VLOOKUP(A84,Entrants!$B$4:$C$85,2))</f>
      </c>
      <c r="F84" s="81">
        <f>IF(A84="","",VLOOKUP(A84,Entrants!$B$4:$L$102,11))</f>
      </c>
      <c r="G84" s="81">
        <f t="shared" si="1"/>
      </c>
      <c r="I84" s="8"/>
      <c r="J84" s="10" t="s">
        <v>16</v>
      </c>
      <c r="K84" s="9"/>
      <c r="L84" s="9" t="s">
        <v>16</v>
      </c>
      <c r="M84" s="9" t="s">
        <v>16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</sheetData>
  <sheetProtection/>
  <mergeCells count="2">
    <mergeCell ref="L1:M1"/>
    <mergeCell ref="J2:L2"/>
  </mergeCells>
  <printOptions/>
  <pageMargins left="0.75" right="0.75" top="0.54" bottom="0.6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O90"/>
  <sheetViews>
    <sheetView zoomScale="75" zoomScaleNormal="75" zoomScalePageLayoutView="0" workbookViewId="0" topLeftCell="A13">
      <selection activeCell="B25" sqref="B25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161</v>
      </c>
      <c r="B1" s="113"/>
      <c r="C1" s="7"/>
      <c r="D1" s="7"/>
      <c r="E1" s="7"/>
      <c r="F1" s="7"/>
      <c r="G1" s="7"/>
      <c r="H1" s="7"/>
      <c r="I1" s="5"/>
      <c r="J1" s="7"/>
      <c r="L1" s="1"/>
      <c r="M1" s="1"/>
    </row>
    <row r="2" spans="1:13" ht="20.25" customHeight="1">
      <c r="A2" s="113"/>
      <c r="B2" s="113"/>
      <c r="C2" s="7"/>
      <c r="D2" s="7"/>
      <c r="E2" s="7"/>
      <c r="F2" s="7"/>
      <c r="G2" s="7"/>
      <c r="H2" s="7"/>
      <c r="I2" s="5"/>
      <c r="J2" s="147" t="s">
        <v>165</v>
      </c>
      <c r="K2" s="147"/>
      <c r="L2" s="147"/>
      <c r="M2" s="1"/>
    </row>
    <row r="3" spans="1:13" ht="15" customHeight="1">
      <c r="A3" s="89" t="s">
        <v>9</v>
      </c>
      <c r="B3" s="89" t="s">
        <v>93</v>
      </c>
      <c r="C3" s="90"/>
      <c r="D3" s="91"/>
      <c r="E3" s="90"/>
      <c r="F3" s="90"/>
      <c r="G3" s="90"/>
      <c r="H3" s="90"/>
      <c r="I3" s="90"/>
      <c r="J3" s="90"/>
      <c r="K3" s="90"/>
      <c r="L3" s="90"/>
      <c r="M3" s="90"/>
    </row>
    <row r="4" spans="1:15" ht="15" customHeight="1">
      <c r="A4" s="89" t="s">
        <v>10</v>
      </c>
      <c r="B4" s="89" t="s">
        <v>94</v>
      </c>
      <c r="C4" s="89" t="s">
        <v>11</v>
      </c>
      <c r="D4" s="92" t="s">
        <v>12</v>
      </c>
      <c r="E4" s="89" t="s">
        <v>13</v>
      </c>
      <c r="F4" s="89" t="s">
        <v>14</v>
      </c>
      <c r="G4" s="89" t="s">
        <v>15</v>
      </c>
      <c r="H4" s="90"/>
      <c r="I4" s="89" t="s">
        <v>11</v>
      </c>
      <c r="J4" s="92" t="s">
        <v>12</v>
      </c>
      <c r="K4" s="89" t="s">
        <v>13</v>
      </c>
      <c r="L4" s="89" t="s">
        <v>14</v>
      </c>
      <c r="M4" s="89" t="s">
        <v>15</v>
      </c>
      <c r="N4" s="1"/>
      <c r="O4" s="1"/>
    </row>
    <row r="5" spans="1:15" ht="15">
      <c r="A5" s="78">
        <v>541</v>
      </c>
      <c r="B5" s="78" t="str">
        <f>IF(A5="","",VLOOKUP(A5,Entrants!$B$4:$D$102,3))</f>
        <v>TB</v>
      </c>
      <c r="C5" s="78">
        <v>1</v>
      </c>
      <c r="D5" s="77" t="str">
        <f>IF(A5="","",VLOOKUP(A5,Entrants!$B$4:$D$102,2))</f>
        <v>Rachel Falloon</v>
      </c>
      <c r="E5" s="81">
        <v>0.01628472222222222</v>
      </c>
      <c r="F5" s="81">
        <f>IF(A5="","",VLOOKUP(A5,Entrants!$B$4:$M$102,12))</f>
        <v>0.0026041666666666665</v>
      </c>
      <c r="G5" s="81">
        <f>IF(D5="","",E5-F5)</f>
        <v>0.013680555555555555</v>
      </c>
      <c r="H5" s="81"/>
      <c r="I5" s="8">
        <v>1</v>
      </c>
      <c r="J5" s="10" t="s">
        <v>57</v>
      </c>
      <c r="K5" s="9">
        <v>0.01702546296296296</v>
      </c>
      <c r="L5" s="9">
        <v>0.007465277777777778</v>
      </c>
      <c r="M5" s="9">
        <v>0.009560185185185182</v>
      </c>
      <c r="N5" s="9"/>
      <c r="O5" s="9"/>
    </row>
    <row r="6" spans="1:15" ht="15">
      <c r="A6" s="78">
        <v>588</v>
      </c>
      <c r="B6" s="8" t="s">
        <v>184</v>
      </c>
      <c r="C6" s="8">
        <v>999</v>
      </c>
      <c r="D6" s="77" t="str">
        <f>IF(A6="","",VLOOKUP(A6,Entrants!$B$4:$C$102,2))</f>
        <v>Louise Rawlinson</v>
      </c>
      <c r="E6" s="81">
        <v>0.01636574074074074</v>
      </c>
      <c r="F6" s="81">
        <f>IF(A6="","",VLOOKUP(A6,Entrants!$B$4:$M$102,12))</f>
        <v>0.0020833333333333333</v>
      </c>
      <c r="G6" s="81">
        <f aca="true" t="shared" si="0" ref="G6:G69">IF(D6="","",E6-F6)</f>
        <v>0.014282407407407407</v>
      </c>
      <c r="H6" s="81"/>
      <c r="I6" s="8">
        <v>2</v>
      </c>
      <c r="J6" s="10" t="s">
        <v>74</v>
      </c>
      <c r="K6" s="9">
        <v>0.01702546296296296</v>
      </c>
      <c r="L6" s="9">
        <v>0.007291666666666666</v>
      </c>
      <c r="M6" s="9">
        <v>0.009733796296296296</v>
      </c>
      <c r="N6" s="9"/>
      <c r="O6" s="9"/>
    </row>
    <row r="7" spans="1:15" ht="15">
      <c r="A7" s="78">
        <v>516</v>
      </c>
      <c r="B7" s="78" t="str">
        <f>IF(A7="","",VLOOKUP(A7,Entrants!$B$4:$D$102,3))</f>
        <v>CG</v>
      </c>
      <c r="C7" s="78">
        <v>2</v>
      </c>
      <c r="D7" s="77" t="str">
        <f>IF(A7="","",VLOOKUP(A7,Entrants!$B$4:$C$102,2))</f>
        <v>Charlie Hedley</v>
      </c>
      <c r="E7" s="81">
        <v>0.016435185185185188</v>
      </c>
      <c r="F7" s="81">
        <f>IF(A7="","",VLOOKUP(A7,Entrants!$B$4:$M$102,12))</f>
        <v>0.0031249999999999997</v>
      </c>
      <c r="G7" s="81">
        <f t="shared" si="0"/>
        <v>0.013310185185185189</v>
      </c>
      <c r="H7" s="81"/>
      <c r="I7" s="8">
        <v>3</v>
      </c>
      <c r="J7" s="10" t="s">
        <v>125</v>
      </c>
      <c r="K7" s="9">
        <v>0.01709490740740741</v>
      </c>
      <c r="L7" s="9">
        <v>0.007291666666666666</v>
      </c>
      <c r="M7" s="9">
        <v>0.009803240740740744</v>
      </c>
      <c r="N7" s="9"/>
      <c r="O7" s="9"/>
    </row>
    <row r="8" spans="1:15" ht="15">
      <c r="A8" s="78">
        <v>512</v>
      </c>
      <c r="B8" s="78" t="str">
        <f>IF(A8="","",VLOOKUP(A8,Entrants!$B$4:$D$102,3))</f>
        <v>SS</v>
      </c>
      <c r="C8" s="78">
        <v>3</v>
      </c>
      <c r="D8" s="77" t="str">
        <f>IF(A8="","",VLOOKUP(A8,Entrants!$B$4:$C$102,2))</f>
        <v>Charlotte Ramsay</v>
      </c>
      <c r="E8" s="81">
        <v>0.016458333333333332</v>
      </c>
      <c r="F8" s="81">
        <f>IF(A8="","",VLOOKUP(A8,Entrants!$B$4:$M$102,12))</f>
        <v>0.004513888888888889</v>
      </c>
      <c r="G8" s="81">
        <f t="shared" si="0"/>
        <v>0.011944444444444442</v>
      </c>
      <c r="H8" s="81"/>
      <c r="I8" s="8">
        <v>4</v>
      </c>
      <c r="J8" s="10" t="s">
        <v>75</v>
      </c>
      <c r="K8" s="9">
        <v>0.017037037037037038</v>
      </c>
      <c r="L8" s="9">
        <v>0.0067708333333333336</v>
      </c>
      <c r="M8" s="9">
        <v>0.010266203703703704</v>
      </c>
      <c r="N8" s="9"/>
      <c r="O8" s="9"/>
    </row>
    <row r="9" spans="1:15" ht="15">
      <c r="A9" s="78">
        <v>520</v>
      </c>
      <c r="B9" s="78" t="str">
        <f>IF(A9="","",VLOOKUP(A9,Entrants!$B$4:$D$102,3))</f>
        <v>CG</v>
      </c>
      <c r="C9" s="78">
        <v>4</v>
      </c>
      <c r="D9" s="77" t="str">
        <f>IF(A9="","",VLOOKUP(A9,Entrants!$B$4:$C$102,2))</f>
        <v>Lois Kankowski</v>
      </c>
      <c r="E9" s="81">
        <v>0.01650462962962963</v>
      </c>
      <c r="F9" s="81">
        <f>IF(A9="","",VLOOKUP(A9,Entrants!$B$4:$M$102,12))</f>
        <v>0.004340277777777778</v>
      </c>
      <c r="G9" s="81">
        <f t="shared" si="0"/>
        <v>0.012164351851851852</v>
      </c>
      <c r="H9" s="81"/>
      <c r="I9" s="8">
        <v>5</v>
      </c>
      <c r="J9" s="10" t="s">
        <v>60</v>
      </c>
      <c r="K9" s="9">
        <v>0.017060185185185185</v>
      </c>
      <c r="L9" s="9">
        <v>0.0067708333333333336</v>
      </c>
      <c r="M9" s="9">
        <v>0.010289351851851852</v>
      </c>
      <c r="N9" s="9"/>
      <c r="O9" s="9"/>
    </row>
    <row r="10" spans="1:15" ht="15">
      <c r="A10" s="78">
        <v>522</v>
      </c>
      <c r="B10" s="78" t="str">
        <f>IF(A10="","",VLOOKUP(A10,Entrants!$B$4:$D$102,3))</f>
        <v>AA</v>
      </c>
      <c r="C10" s="78">
        <v>5</v>
      </c>
      <c r="D10" s="77" t="str">
        <f>IF(A10="","",VLOOKUP(A10,Entrants!$B$4:$C$102,2))</f>
        <v>Calum Storey</v>
      </c>
      <c r="E10" s="81">
        <v>0.016631944444444446</v>
      </c>
      <c r="F10" s="81">
        <f>IF(A10="","",VLOOKUP(A10,Entrants!$B$4:$M$102,12))</f>
        <v>0.0050347222222222225</v>
      </c>
      <c r="G10" s="81">
        <f t="shared" si="0"/>
        <v>0.011597222222222224</v>
      </c>
      <c r="H10" s="81"/>
      <c r="I10" s="8">
        <v>6</v>
      </c>
      <c r="J10" s="10" t="s">
        <v>119</v>
      </c>
      <c r="K10" s="9">
        <v>0.01733796296296296</v>
      </c>
      <c r="L10" s="9">
        <v>0.006944444444444444</v>
      </c>
      <c r="M10" s="9">
        <v>0.010393518518518517</v>
      </c>
      <c r="N10" s="9"/>
      <c r="O10" s="9"/>
    </row>
    <row r="11" spans="1:15" ht="15">
      <c r="A11" s="78">
        <v>528</v>
      </c>
      <c r="B11" s="78" t="str">
        <f>IF(A11="","",VLOOKUP(A11,Entrants!$B$4:$D$102,3))</f>
        <v>RR</v>
      </c>
      <c r="C11" s="78">
        <v>6</v>
      </c>
      <c r="D11" s="77" t="str">
        <f>IF(A11="","",VLOOKUP(A11,Entrants!$B$4:$C$102,2))</f>
        <v>Davina Lonsdale</v>
      </c>
      <c r="E11" s="81">
        <v>0.016655092592592593</v>
      </c>
      <c r="F11" s="81">
        <f>IF(A11="","",VLOOKUP(A11,Entrants!$B$4:$M$102,12))</f>
        <v>0.0031249999999999997</v>
      </c>
      <c r="G11" s="81">
        <f t="shared" si="0"/>
        <v>0.013530092592592594</v>
      </c>
      <c r="H11" s="81"/>
      <c r="I11" s="8">
        <v>7</v>
      </c>
      <c r="J11" s="10" t="s">
        <v>83</v>
      </c>
      <c r="K11" s="9">
        <v>0.01730324074074074</v>
      </c>
      <c r="L11" s="9">
        <v>0.006597222222222222</v>
      </c>
      <c r="M11" s="9">
        <v>0.010706018518518517</v>
      </c>
      <c r="N11" s="9"/>
      <c r="O11" s="9"/>
    </row>
    <row r="12" spans="1:15" ht="15">
      <c r="A12" s="78">
        <v>571</v>
      </c>
      <c r="B12" s="78" t="str">
        <f>IF(A12="","",VLOOKUP(A12,Entrants!$B$4:$D$102,3))</f>
        <v>MM</v>
      </c>
      <c r="C12" s="78">
        <v>7</v>
      </c>
      <c r="D12" s="77" t="str">
        <f>IF(A12="","",VLOOKUP(A12,Entrants!$B$4:$C$102,2))</f>
        <v>Terry Mcabe</v>
      </c>
      <c r="E12" s="81">
        <v>0.016666666666666666</v>
      </c>
      <c r="F12" s="81">
        <f>IF(A12="","",VLOOKUP(A12,Entrants!$B$4:$M$102,12))</f>
        <v>0.0050347222222222225</v>
      </c>
      <c r="G12" s="81">
        <f t="shared" si="0"/>
        <v>0.011631944444444445</v>
      </c>
      <c r="H12" s="81"/>
      <c r="I12" s="8">
        <v>8</v>
      </c>
      <c r="J12" s="10" t="s">
        <v>111</v>
      </c>
      <c r="K12" s="9">
        <v>0.01681712962962963</v>
      </c>
      <c r="L12" s="9">
        <v>0.006076388888888889</v>
      </c>
      <c r="M12" s="9">
        <v>0.010740740740740742</v>
      </c>
      <c r="N12" s="9"/>
      <c r="O12" s="9"/>
    </row>
    <row r="13" spans="1:15" ht="15">
      <c r="A13" s="78">
        <v>505</v>
      </c>
      <c r="B13" s="78" t="str">
        <f>IF(A13="","",VLOOKUP(A13,Entrants!$B$4:$D$102,3))</f>
        <v>YO</v>
      </c>
      <c r="C13" s="78">
        <v>8</v>
      </c>
      <c r="D13" s="77" t="str">
        <f>IF(A13="","",VLOOKUP(A13,Entrants!$B$4:$C$102,2))</f>
        <v>Helen Morris</v>
      </c>
      <c r="E13" s="81">
        <v>0.01667824074074074</v>
      </c>
      <c r="F13" s="81">
        <f>IF(A13="","",VLOOKUP(A13,Entrants!$B$4:$M$102,12))</f>
        <v>0.004861111111111111</v>
      </c>
      <c r="G13" s="81">
        <f t="shared" si="0"/>
        <v>0.011817129629629629</v>
      </c>
      <c r="H13" s="81"/>
      <c r="I13" s="8">
        <v>9</v>
      </c>
      <c r="J13" s="10" t="s">
        <v>49</v>
      </c>
      <c r="K13" s="9">
        <v>0.017141203703703704</v>
      </c>
      <c r="L13" s="9">
        <v>0.0062499999999999995</v>
      </c>
      <c r="M13" s="9">
        <v>0.010891203703703705</v>
      </c>
      <c r="N13" s="9"/>
      <c r="O13" s="9"/>
    </row>
    <row r="14" spans="1:15" ht="15">
      <c r="A14" s="78">
        <v>515</v>
      </c>
      <c r="B14" s="78" t="str">
        <f>IF(A14="","",VLOOKUP(A14,Entrants!$B$4:$D$102,3))</f>
        <v>SS</v>
      </c>
      <c r="C14" s="78">
        <v>9</v>
      </c>
      <c r="D14" s="77" t="str">
        <f>IF(A14="","",VLOOKUP(A14,Entrants!$B$4:$C$102,2))</f>
        <v>Joseph Dungworth</v>
      </c>
      <c r="E14" s="81">
        <v>0.016689814814814817</v>
      </c>
      <c r="F14" s="81">
        <f>IF(A14="","",VLOOKUP(A14,Entrants!$B$4:$M$102,12))</f>
        <v>0.005381944444444445</v>
      </c>
      <c r="G14" s="81">
        <f t="shared" si="0"/>
        <v>0.011307870370370371</v>
      </c>
      <c r="H14" s="81"/>
      <c r="I14" s="8">
        <v>10</v>
      </c>
      <c r="J14" s="10" t="s">
        <v>86</v>
      </c>
      <c r="K14" s="9">
        <v>0.017013888888888887</v>
      </c>
      <c r="L14" s="9">
        <v>0.006076388888888889</v>
      </c>
      <c r="M14" s="9">
        <v>0.0109375</v>
      </c>
      <c r="N14" s="9"/>
      <c r="O14" s="9"/>
    </row>
    <row r="15" spans="1:15" ht="15">
      <c r="A15" s="78">
        <v>531</v>
      </c>
      <c r="B15" s="78" t="str">
        <f>IF(A15="","",VLOOKUP(A15,Entrants!$B$4:$D$102,3))</f>
        <v>RR</v>
      </c>
      <c r="C15" s="78">
        <v>10</v>
      </c>
      <c r="D15" s="77" t="str">
        <f>IF(A15="","",VLOOKUP(A15,Entrants!$B$4:$C$102,2))</f>
        <v>Richard Shillinglaw</v>
      </c>
      <c r="E15" s="81">
        <v>0.016701388888888887</v>
      </c>
      <c r="F15" s="81">
        <f>IF(A15="","",VLOOKUP(A15,Entrants!$B$4:$M$102,12))</f>
        <v>0.0038194444444444443</v>
      </c>
      <c r="G15" s="81">
        <f t="shared" si="0"/>
        <v>0.012881944444444442</v>
      </c>
      <c r="H15" s="81"/>
      <c r="I15" s="8">
        <v>11</v>
      </c>
      <c r="J15" s="10" t="s">
        <v>52</v>
      </c>
      <c r="K15" s="9">
        <v>0.016840277777777777</v>
      </c>
      <c r="L15" s="9">
        <v>0.005902777777777778</v>
      </c>
      <c r="M15" s="9">
        <v>0.0109375</v>
      </c>
      <c r="N15" s="9"/>
      <c r="O15" s="9"/>
    </row>
    <row r="16" spans="1:15" ht="15">
      <c r="A16" s="78">
        <v>543</v>
      </c>
      <c r="B16" s="78" t="str">
        <f>IF(A16="","",VLOOKUP(A16,Entrants!$B$4:$D$102,3))</f>
        <v>TB</v>
      </c>
      <c r="C16" s="78">
        <v>11</v>
      </c>
      <c r="D16" s="77" t="str">
        <f>IF(A16="","",VLOOKUP(A16,Entrants!$B$4:$C$102,2))</f>
        <v>Susanne Hunter</v>
      </c>
      <c r="E16" s="81">
        <v>0.016724537037037034</v>
      </c>
      <c r="F16" s="81">
        <f>IF(A16="","",VLOOKUP(A16,Entrants!$B$4:$M$102,12))</f>
        <v>0.004861111111111111</v>
      </c>
      <c r="G16" s="81">
        <f t="shared" si="0"/>
        <v>0.011863425925925923</v>
      </c>
      <c r="H16" s="81"/>
      <c r="I16" s="8">
        <v>12</v>
      </c>
      <c r="J16" s="10" t="s">
        <v>105</v>
      </c>
      <c r="K16" s="9">
        <v>0.01704861111111111</v>
      </c>
      <c r="L16" s="9">
        <v>0.006076388888888889</v>
      </c>
      <c r="M16" s="9">
        <v>0.010972222222222223</v>
      </c>
      <c r="N16" s="9"/>
      <c r="O16" s="9"/>
    </row>
    <row r="17" spans="1:15" ht="15">
      <c r="A17" s="78">
        <v>569</v>
      </c>
      <c r="B17" s="78" t="str">
        <f>IF(A17="","",VLOOKUP(A17,Entrants!$B$4:$D$102,3))</f>
        <v>RD</v>
      </c>
      <c r="C17" s="78">
        <v>12</v>
      </c>
      <c r="D17" s="77" t="str">
        <f>IF(A17="","",VLOOKUP(A17,Entrants!$B$4:$C$102,2))</f>
        <v>Ken Turnbull</v>
      </c>
      <c r="E17" s="81">
        <v>0.016724537037037034</v>
      </c>
      <c r="F17" s="81">
        <f>IF(A17="","",VLOOKUP(A17,Entrants!$B$4:$M$102,12))</f>
        <v>0.004166666666666667</v>
      </c>
      <c r="G17" s="81">
        <f t="shared" si="0"/>
        <v>0.012557870370370369</v>
      </c>
      <c r="H17" s="81"/>
      <c r="I17" s="8">
        <v>13</v>
      </c>
      <c r="J17" s="10" t="s">
        <v>102</v>
      </c>
      <c r="K17" s="9">
        <v>0.017060185185185185</v>
      </c>
      <c r="L17" s="9">
        <v>0.006076388888888889</v>
      </c>
      <c r="M17" s="9">
        <v>0.010983796296296297</v>
      </c>
      <c r="N17" s="9"/>
      <c r="O17" s="9"/>
    </row>
    <row r="18" spans="1:15" ht="15">
      <c r="A18" s="78">
        <v>547</v>
      </c>
      <c r="B18" s="78" t="str">
        <f>IF(A18="","",VLOOKUP(A18,Entrants!$B$4:$D$102,3))</f>
        <v>CC</v>
      </c>
      <c r="C18" s="78">
        <v>13</v>
      </c>
      <c r="D18" s="77" t="str">
        <f>IF(A18="","",VLOOKUP(A18,Entrants!$B$4:$C$102,2))</f>
        <v>Tom Lemin</v>
      </c>
      <c r="E18" s="81">
        <v>0.01675925925925926</v>
      </c>
      <c r="F18" s="81">
        <f>IF(A18="","",VLOOKUP(A18,Entrants!$B$4:$M$102,12))</f>
        <v>0.003472222222222222</v>
      </c>
      <c r="G18" s="81">
        <f t="shared" si="0"/>
        <v>0.013287037037037036</v>
      </c>
      <c r="H18" s="81"/>
      <c r="I18" s="8">
        <v>14</v>
      </c>
      <c r="J18" s="10" t="s">
        <v>56</v>
      </c>
      <c r="K18" s="9">
        <v>0.017280092592592593</v>
      </c>
      <c r="L18" s="9">
        <v>0.006076388888888889</v>
      </c>
      <c r="M18" s="9">
        <v>0.011203703703703705</v>
      </c>
      <c r="N18" s="9"/>
      <c r="O18" s="9"/>
    </row>
    <row r="19" spans="1:15" ht="15">
      <c r="A19" s="78">
        <v>518</v>
      </c>
      <c r="B19" s="78" t="str">
        <f>IF(A19="","",VLOOKUP(A19,Entrants!$B$4:$D$102,3))</f>
        <v>CG</v>
      </c>
      <c r="C19" s="78">
        <v>14</v>
      </c>
      <c r="D19" s="77" t="str">
        <f>IF(A19="","",VLOOKUP(A19,Entrants!$B$4:$C$102,2))</f>
        <v>Keith Willshire</v>
      </c>
      <c r="E19" s="81">
        <v>0.016793981481481483</v>
      </c>
      <c r="F19" s="81">
        <f>IF(A19="","",VLOOKUP(A19,Entrants!$B$4:$M$102,12))</f>
        <v>0.0038194444444444443</v>
      </c>
      <c r="G19" s="81">
        <f t="shared" si="0"/>
        <v>0.012974537037037038</v>
      </c>
      <c r="H19" s="81"/>
      <c r="I19" s="8">
        <v>15</v>
      </c>
      <c r="J19" s="10" t="s">
        <v>48</v>
      </c>
      <c r="K19" s="9">
        <v>0.017013888888888887</v>
      </c>
      <c r="L19" s="9">
        <v>0.005729166666666667</v>
      </c>
      <c r="M19" s="9">
        <v>0.01128472222222222</v>
      </c>
      <c r="N19" s="9"/>
      <c r="O19" s="9"/>
    </row>
    <row r="20" spans="1:15" ht="15">
      <c r="A20" s="78">
        <v>535</v>
      </c>
      <c r="B20" s="78" t="str">
        <f>IF(A20="","",VLOOKUP(A20,Entrants!$B$4:$D$102,3))</f>
        <v>BB</v>
      </c>
      <c r="C20" s="78">
        <v>15</v>
      </c>
      <c r="D20" s="77" t="str">
        <f>IF(A20="","",VLOOKUP(A20,Entrants!$B$4:$C$102,2))</f>
        <v>Dave Bradley</v>
      </c>
      <c r="E20" s="81">
        <v>0.016805555555555556</v>
      </c>
      <c r="F20" s="81">
        <f>IF(A20="","",VLOOKUP(A20,Entrants!$B$4:$M$102,12))</f>
        <v>0.005381944444444445</v>
      </c>
      <c r="G20" s="81">
        <f t="shared" si="0"/>
        <v>0.01142361111111111</v>
      </c>
      <c r="H20" s="81"/>
      <c r="I20" s="8">
        <v>16</v>
      </c>
      <c r="J20" s="10" t="s">
        <v>115</v>
      </c>
      <c r="K20" s="9">
        <v>0.016689814814814817</v>
      </c>
      <c r="L20" s="9">
        <v>0.005381944444444445</v>
      </c>
      <c r="M20" s="9">
        <v>0.011307870370370371</v>
      </c>
      <c r="N20" s="9"/>
      <c r="O20" s="9"/>
    </row>
    <row r="21" spans="1:15" ht="15">
      <c r="A21" s="78">
        <v>557</v>
      </c>
      <c r="B21" s="78" t="str">
        <f>IF(A21="","",VLOOKUP(A21,Entrants!$B$4:$D$102,3))</f>
        <v>MR</v>
      </c>
      <c r="C21" s="78">
        <v>16</v>
      </c>
      <c r="D21" s="77" t="str">
        <f>IF(A21="","",VLOOKUP(A21,Entrants!$B$4:$C$102,2))</f>
        <v>Terry Hart</v>
      </c>
      <c r="E21" s="81">
        <v>0.016805555555555556</v>
      </c>
      <c r="F21" s="81">
        <f>IF(A21="","",VLOOKUP(A21,Entrants!$B$4:$M$102,12))</f>
        <v>0.003472222222222222</v>
      </c>
      <c r="G21" s="81">
        <f t="shared" si="0"/>
        <v>0.013333333333333334</v>
      </c>
      <c r="H21" s="81"/>
      <c r="I21" s="8">
        <v>17</v>
      </c>
      <c r="J21" s="10" t="s">
        <v>180</v>
      </c>
      <c r="K21" s="9">
        <v>0.016875</v>
      </c>
      <c r="L21" s="9">
        <v>0.005555555555555556</v>
      </c>
      <c r="M21" s="9">
        <v>0.011319444444444444</v>
      </c>
      <c r="N21" s="9"/>
      <c r="O21" s="9"/>
    </row>
    <row r="22" spans="1:15" ht="15">
      <c r="A22" s="78">
        <v>523</v>
      </c>
      <c r="B22" s="78" t="str">
        <f>IF(A22="","",VLOOKUP(A22,Entrants!$B$4:$D$102,3))</f>
        <v>AA</v>
      </c>
      <c r="C22" s="78">
        <v>17</v>
      </c>
      <c r="D22" s="77" t="str">
        <f>IF(A22="","",VLOOKUP(A22,Entrants!$B$4:$C$102,2))</f>
        <v>Chris Sheffer</v>
      </c>
      <c r="E22" s="81">
        <v>0.01681712962962963</v>
      </c>
      <c r="F22" s="81">
        <f>IF(A22="","",VLOOKUP(A22,Entrants!$B$4:$M$102,12))</f>
        <v>0.006076388888888889</v>
      </c>
      <c r="G22" s="81">
        <f t="shared" si="0"/>
        <v>0.010740740740740742</v>
      </c>
      <c r="H22" s="81"/>
      <c r="I22" s="8">
        <v>18</v>
      </c>
      <c r="J22" s="10" t="s">
        <v>85</v>
      </c>
      <c r="K22" s="9">
        <v>0.01792824074074074</v>
      </c>
      <c r="L22" s="9">
        <v>0.006597222222222222</v>
      </c>
      <c r="M22" s="9">
        <v>0.011331018518518518</v>
      </c>
      <c r="N22" s="9"/>
      <c r="O22" s="9"/>
    </row>
    <row r="23" spans="1:15" ht="15">
      <c r="A23" s="78">
        <v>536</v>
      </c>
      <c r="B23" s="78" t="str">
        <f>IF(A23="","",VLOOKUP(A23,Entrants!$B$4:$D$102,3))</f>
        <v>BB</v>
      </c>
      <c r="C23" s="78">
        <v>18</v>
      </c>
      <c r="D23" s="77" t="str">
        <f>IF(A23="","",VLOOKUP(A23,Entrants!$B$4:$C$102,2))</f>
        <v>Dave Roberts</v>
      </c>
      <c r="E23" s="81">
        <v>0.016840277777777777</v>
      </c>
      <c r="F23" s="81">
        <f>IF(A23="","",VLOOKUP(A23,Entrants!$B$4:$M$102,12))</f>
        <v>0.005902777777777778</v>
      </c>
      <c r="G23" s="81">
        <f t="shared" si="0"/>
        <v>0.0109375</v>
      </c>
      <c r="H23" s="81"/>
      <c r="I23" s="8">
        <v>19</v>
      </c>
      <c r="J23" s="10" t="s">
        <v>96</v>
      </c>
      <c r="K23" s="9">
        <v>0.01724537037037037</v>
      </c>
      <c r="L23" s="9">
        <v>0.005902777777777778</v>
      </c>
      <c r="M23" s="9">
        <v>0.011342592592592592</v>
      </c>
      <c r="N23" s="9"/>
      <c r="O23" s="9"/>
    </row>
    <row r="24" spans="1:15" ht="15">
      <c r="A24" s="78">
        <v>540</v>
      </c>
      <c r="B24" s="78" t="str">
        <f>IF(A24="","",VLOOKUP(A24,Entrants!$B$4:$D$102,3))</f>
        <v>TB</v>
      </c>
      <c r="C24" s="78">
        <v>19</v>
      </c>
      <c r="D24" s="77" t="str">
        <f>IF(A24="","",VLOOKUP(A24,Entrants!$B$4:$C$102,2))</f>
        <v>Emma Freeman</v>
      </c>
      <c r="E24" s="81">
        <v>0.016863425925925928</v>
      </c>
      <c r="F24" s="81">
        <f>IF(A24="","",VLOOKUP(A24,Entrants!$B$4:$M$102,12))</f>
        <v>0.003472222222222222</v>
      </c>
      <c r="G24" s="81">
        <f t="shared" si="0"/>
        <v>0.013391203703703706</v>
      </c>
      <c r="H24" s="81"/>
      <c r="I24" s="8">
        <v>20</v>
      </c>
      <c r="J24" s="10" t="s">
        <v>50</v>
      </c>
      <c r="K24" s="9">
        <v>0.016805555555555556</v>
      </c>
      <c r="L24" s="9">
        <v>0.005381944444444445</v>
      </c>
      <c r="M24" s="9">
        <v>0.01142361111111111</v>
      </c>
      <c r="N24" s="9"/>
      <c r="O24" s="9"/>
    </row>
    <row r="25" spans="1:15" ht="15">
      <c r="A25" s="78">
        <v>587</v>
      </c>
      <c r="B25" s="8" t="s">
        <v>184</v>
      </c>
      <c r="C25" s="78">
        <v>999</v>
      </c>
      <c r="D25" s="77" t="str">
        <f>IF(A25="","",VLOOKUP(A25,Entrants!$B$4:$C$102,2))</f>
        <v>Steve Dobby</v>
      </c>
      <c r="E25" s="81">
        <v>0.016875</v>
      </c>
      <c r="F25" s="81">
        <f>IF(A25="","",VLOOKUP(A25,Entrants!$B$4:$M$102,12))</f>
        <v>0.005555555555555556</v>
      </c>
      <c r="G25" s="81">
        <f t="shared" si="0"/>
        <v>0.011319444444444444</v>
      </c>
      <c r="H25" s="81"/>
      <c r="I25" s="8">
        <v>21</v>
      </c>
      <c r="J25" s="10" t="s">
        <v>71</v>
      </c>
      <c r="K25" s="9">
        <v>0.017326388888888888</v>
      </c>
      <c r="L25" s="9">
        <v>0.005729166666666667</v>
      </c>
      <c r="M25" s="9">
        <v>0.01159722222222222</v>
      </c>
      <c r="N25" s="9"/>
      <c r="O25" s="9"/>
    </row>
    <row r="26" spans="1:15" ht="15">
      <c r="A26" s="78">
        <v>558</v>
      </c>
      <c r="B26" s="78" t="str">
        <f>IF(A26="","",VLOOKUP(A26,Entrants!$B$4:$D$102,3))</f>
        <v>HT</v>
      </c>
      <c r="C26" s="8">
        <v>20</v>
      </c>
      <c r="D26" s="77" t="str">
        <f>IF(A26="","",VLOOKUP(A26,Entrants!$B$4:$C$102,2))</f>
        <v>Graeme Hare</v>
      </c>
      <c r="E26" s="81">
        <v>0.016898148148148148</v>
      </c>
      <c r="F26" s="81">
        <f>IF(A26="","",VLOOKUP(A26,Entrants!$B$4:$M$102,12))</f>
        <v>0.005208333333333333</v>
      </c>
      <c r="G26" s="81">
        <f t="shared" si="0"/>
        <v>0.011689814814814816</v>
      </c>
      <c r="H26" s="81"/>
      <c r="I26" s="8">
        <v>22</v>
      </c>
      <c r="J26" s="10" t="s">
        <v>110</v>
      </c>
      <c r="K26" s="9">
        <v>0.016631944444444446</v>
      </c>
      <c r="L26" s="9">
        <v>0.0050347222222222225</v>
      </c>
      <c r="M26" s="9">
        <v>0.011597222222222224</v>
      </c>
      <c r="N26" s="9"/>
      <c r="O26" s="9"/>
    </row>
    <row r="27" spans="1:15" ht="15">
      <c r="A27" s="78">
        <v>533</v>
      </c>
      <c r="B27" s="78" t="str">
        <f>IF(A27="","",VLOOKUP(A27,Entrants!$B$4:$D$102,3))</f>
        <v>RR</v>
      </c>
      <c r="C27" s="8">
        <v>21</v>
      </c>
      <c r="D27" s="77" t="str">
        <f>IF(A27="","",VLOOKUP(A27,Entrants!$B$4:$C$102,2))</f>
        <v>Ron Ingram</v>
      </c>
      <c r="E27" s="81">
        <v>0.01695601851851852</v>
      </c>
      <c r="F27" s="81">
        <f>IF(A27="","",VLOOKUP(A27,Entrants!$B$4:$M$102,12))</f>
        <v>0.004513888888888889</v>
      </c>
      <c r="G27" s="81">
        <f t="shared" si="0"/>
        <v>0.01244212962962963</v>
      </c>
      <c r="H27" s="81"/>
      <c r="I27" s="8">
        <v>23</v>
      </c>
      <c r="J27" s="10" t="s">
        <v>128</v>
      </c>
      <c r="K27" s="9">
        <v>0.016666666666666666</v>
      </c>
      <c r="L27" s="9">
        <v>0.0050347222222222225</v>
      </c>
      <c r="M27" s="9">
        <v>0.011631944444444445</v>
      </c>
      <c r="N27" s="9"/>
      <c r="O27" s="9"/>
    </row>
    <row r="28" spans="1:15" ht="15">
      <c r="A28" s="78">
        <v>507</v>
      </c>
      <c r="B28" s="78" t="str">
        <f>IF(A28="","",VLOOKUP(A28,Entrants!$B$4:$D$102,3))</f>
        <v>YO</v>
      </c>
      <c r="C28" s="78">
        <v>22</v>
      </c>
      <c r="D28" s="77" t="str">
        <f>IF(A28="","",VLOOKUP(A28,Entrants!$B$4:$C$102,2))</f>
        <v>Cath Young</v>
      </c>
      <c r="E28" s="81">
        <v>0.017002314814814814</v>
      </c>
      <c r="F28" s="81">
        <f>IF(A28="","",VLOOKUP(A28,Entrants!$B$4:$M$102,12))</f>
        <v>0.004513888888888889</v>
      </c>
      <c r="G28" s="81">
        <f t="shared" si="0"/>
        <v>0.012488425925925924</v>
      </c>
      <c r="H28" s="81"/>
      <c r="I28" s="8">
        <v>24</v>
      </c>
      <c r="J28" s="10" t="s">
        <v>80</v>
      </c>
      <c r="K28" s="9">
        <v>0.016898148148148148</v>
      </c>
      <c r="L28" s="9">
        <v>0.005208333333333333</v>
      </c>
      <c r="M28" s="9">
        <v>0.011689814814814816</v>
      </c>
      <c r="N28" s="9"/>
      <c r="O28" s="9"/>
    </row>
    <row r="29" spans="1:15" ht="15">
      <c r="A29" s="78">
        <v>554</v>
      </c>
      <c r="B29" s="78" t="str">
        <f>IF(A29="","",VLOOKUP(A29,Entrants!$B$4:$D$102,3))</f>
        <v>MR</v>
      </c>
      <c r="C29" s="78">
        <v>23</v>
      </c>
      <c r="D29" s="77" t="str">
        <f>IF(A29="","",VLOOKUP(A29,Entrants!$B$4:$C$102,2))</f>
        <v>Chris Stone</v>
      </c>
      <c r="E29" s="81">
        <v>0.017013888888888887</v>
      </c>
      <c r="F29" s="81">
        <f>IF(A29="","",VLOOKUP(A29,Entrants!$B$4:$M$102,12))</f>
        <v>0.006076388888888889</v>
      </c>
      <c r="G29" s="81">
        <f t="shared" si="0"/>
        <v>0.0109375</v>
      </c>
      <c r="H29" s="81"/>
      <c r="I29" s="8">
        <v>25</v>
      </c>
      <c r="J29" s="10" t="s">
        <v>61</v>
      </c>
      <c r="K29" s="9">
        <v>0.020069444444444442</v>
      </c>
      <c r="L29" s="9">
        <v>0.008333333333333333</v>
      </c>
      <c r="M29" s="9">
        <v>0.011736111111111109</v>
      </c>
      <c r="N29" s="9"/>
      <c r="O29" s="9"/>
    </row>
    <row r="30" spans="1:15" ht="15">
      <c r="A30" s="78">
        <v>539</v>
      </c>
      <c r="B30" s="78" t="str">
        <f>IF(A30="","",VLOOKUP(A30,Entrants!$B$4:$D$102,3))</f>
        <v>BB</v>
      </c>
      <c r="C30" s="78">
        <v>24</v>
      </c>
      <c r="D30" s="77" t="str">
        <f>IF(A30="","",VLOOKUP(A30,Entrants!$B$4:$C$102,2))</f>
        <v>Steve Walker</v>
      </c>
      <c r="E30" s="81">
        <v>0.017013888888888887</v>
      </c>
      <c r="F30" s="81">
        <f>IF(A30="","",VLOOKUP(A30,Entrants!$B$4:$M$102,12))</f>
        <v>0.005729166666666667</v>
      </c>
      <c r="G30" s="81">
        <f t="shared" si="0"/>
        <v>0.01128472222222222</v>
      </c>
      <c r="H30" s="81"/>
      <c r="I30" s="8">
        <v>26</v>
      </c>
      <c r="J30" s="10" t="s">
        <v>150</v>
      </c>
      <c r="K30" s="9">
        <v>0.018055555555555557</v>
      </c>
      <c r="L30" s="9">
        <v>0.0062499999999999995</v>
      </c>
      <c r="M30" s="9">
        <v>0.011805555555555559</v>
      </c>
      <c r="N30" s="9"/>
      <c r="O30" s="9"/>
    </row>
    <row r="31" spans="1:15" ht="15">
      <c r="A31" s="78">
        <v>545</v>
      </c>
      <c r="B31" s="78" t="str">
        <f>IF(A31="","",VLOOKUP(A31,Entrants!$B$4:$D$102,3))</f>
        <v>TB</v>
      </c>
      <c r="C31" s="78">
        <v>25</v>
      </c>
      <c r="D31" s="77" t="str">
        <f>IF(A31="","",VLOOKUP(A31,Entrants!$B$4:$C$102,2))</f>
        <v>Jake Jansen</v>
      </c>
      <c r="E31" s="81">
        <v>0.01702546296296296</v>
      </c>
      <c r="F31" s="81">
        <f>IF(A31="","",VLOOKUP(A31,Entrants!$B$4:$M$102,12))</f>
        <v>0.007291666666666666</v>
      </c>
      <c r="G31" s="81">
        <f t="shared" si="0"/>
        <v>0.009733796296296296</v>
      </c>
      <c r="H31" s="81"/>
      <c r="I31" s="8">
        <v>27</v>
      </c>
      <c r="J31" s="10" t="s">
        <v>43</v>
      </c>
      <c r="K31" s="9">
        <v>0.01667824074074074</v>
      </c>
      <c r="L31" s="9">
        <v>0.004861111111111111</v>
      </c>
      <c r="M31" s="9">
        <v>0.011817129629629629</v>
      </c>
      <c r="N31" s="9"/>
      <c r="O31" s="9"/>
    </row>
    <row r="32" spans="1:15" ht="15">
      <c r="A32" s="78">
        <v>553</v>
      </c>
      <c r="B32" s="78" t="str">
        <f>IF(A32="","",VLOOKUP(A32,Entrants!$B$4:$D$102,3))</f>
        <v>MR</v>
      </c>
      <c r="C32" s="78">
        <v>26</v>
      </c>
      <c r="D32" s="77" t="str">
        <f>IF(A32="","",VLOOKUP(A32,Entrants!$B$4:$C$102,2))</f>
        <v>Robbie Barkley</v>
      </c>
      <c r="E32" s="81">
        <v>0.01702546296296296</v>
      </c>
      <c r="F32" s="81">
        <f>IF(A32="","",VLOOKUP(A32,Entrants!$B$4:$M$102,12))</f>
        <v>0.007465277777777778</v>
      </c>
      <c r="G32" s="81">
        <f t="shared" si="0"/>
        <v>0.009560185185185182</v>
      </c>
      <c r="H32" s="81"/>
      <c r="I32" s="8">
        <v>28</v>
      </c>
      <c r="J32" s="10" t="s">
        <v>127</v>
      </c>
      <c r="K32" s="9">
        <v>0.016724537037037034</v>
      </c>
      <c r="L32" s="9">
        <v>0.004861111111111111</v>
      </c>
      <c r="M32" s="9">
        <v>0.011863425925925923</v>
      </c>
      <c r="N32" s="9"/>
      <c r="O32" s="9"/>
    </row>
    <row r="33" spans="1:15" ht="15">
      <c r="A33" s="78">
        <v>510</v>
      </c>
      <c r="B33" s="78" t="str">
        <f>IF(A33="","",VLOOKUP(A33,Entrants!$B$4:$D$102,3))</f>
        <v>SS</v>
      </c>
      <c r="C33" s="78">
        <v>27</v>
      </c>
      <c r="D33" s="77" t="str">
        <f>IF(A33="","",VLOOKUP(A33,Entrants!$B$4:$C$102,2))</f>
        <v>Scott Povey</v>
      </c>
      <c r="E33" s="81">
        <v>0.017037037037037038</v>
      </c>
      <c r="F33" s="81">
        <f>IF(A33="","",VLOOKUP(A33,Entrants!$B$4:$M$102,12))</f>
        <v>0.0067708333333333336</v>
      </c>
      <c r="G33" s="81">
        <f t="shared" si="0"/>
        <v>0.010266203703703704</v>
      </c>
      <c r="H33" s="81"/>
      <c r="I33" s="8">
        <v>29</v>
      </c>
      <c r="J33" s="10" t="s">
        <v>122</v>
      </c>
      <c r="K33" s="9">
        <v>0.016458333333333332</v>
      </c>
      <c r="L33" s="9">
        <v>0.004513888888888889</v>
      </c>
      <c r="M33" s="9">
        <v>0.011944444444444442</v>
      </c>
      <c r="N33" s="9"/>
      <c r="O33" s="9"/>
    </row>
    <row r="34" spans="1:15" ht="15">
      <c r="A34" s="78">
        <v>559</v>
      </c>
      <c r="B34" s="78" t="str">
        <f>IF(A34="","",VLOOKUP(A34,Entrants!$B$4:$D$102,3))</f>
        <v>HT</v>
      </c>
      <c r="C34" s="78">
        <v>28</v>
      </c>
      <c r="D34" s="77" t="str">
        <f>IF(A34="","",VLOOKUP(A34,Entrants!$B$4:$C$102,2))</f>
        <v>Heather Barrass</v>
      </c>
      <c r="E34" s="81">
        <v>0.017037037037037038</v>
      </c>
      <c r="F34" s="81">
        <f>IF(A34="","",VLOOKUP(A34,Entrants!$B$4:$M$102,12))</f>
        <v>0.003472222222222222</v>
      </c>
      <c r="G34" s="81">
        <f t="shared" si="0"/>
        <v>0.013564814814814816</v>
      </c>
      <c r="H34" s="81"/>
      <c r="I34" s="8">
        <v>30</v>
      </c>
      <c r="J34" s="10" t="s">
        <v>118</v>
      </c>
      <c r="K34" s="9">
        <v>0.01650462962962963</v>
      </c>
      <c r="L34" s="9">
        <v>0.004340277777777778</v>
      </c>
      <c r="M34" s="9">
        <v>0.012164351851851852</v>
      </c>
      <c r="N34" s="9"/>
      <c r="O34" s="9"/>
    </row>
    <row r="35" spans="1:15" ht="15">
      <c r="A35" s="78">
        <v>551</v>
      </c>
      <c r="B35" s="78" t="str">
        <f>IF(A35="","",VLOOKUP(A35,Entrants!$B$4:$D$102,3))</f>
        <v>CC</v>
      </c>
      <c r="C35" s="78">
        <v>29</v>
      </c>
      <c r="D35" s="77" t="str">
        <f>IF(A35="","",VLOOKUP(A35,Entrants!$B$4:$C$102,2))</f>
        <v>Steve Cairns</v>
      </c>
      <c r="E35" s="81">
        <v>0.01704861111111111</v>
      </c>
      <c r="F35" s="81">
        <f>IF(A35="","",VLOOKUP(A35,Entrants!$B$4:$M$102,12))</f>
        <v>0.006076388888888889</v>
      </c>
      <c r="G35" s="81">
        <f t="shared" si="0"/>
        <v>0.010972222222222223</v>
      </c>
      <c r="H35" s="81"/>
      <c r="I35" s="8">
        <v>31</v>
      </c>
      <c r="J35" s="10" t="s">
        <v>117</v>
      </c>
      <c r="K35" s="9">
        <v>0.01721064814814815</v>
      </c>
      <c r="L35" s="9">
        <v>0.004861111111111111</v>
      </c>
      <c r="M35" s="9">
        <v>0.012349537037037037</v>
      </c>
      <c r="N35" s="9"/>
      <c r="O35" s="9"/>
    </row>
    <row r="36" spans="1:15" ht="15">
      <c r="A36" s="78">
        <v>548</v>
      </c>
      <c r="B36" s="78" t="str">
        <f>IF(A36="","",VLOOKUP(A36,Entrants!$B$4:$D$102,3))</f>
        <v>CC</v>
      </c>
      <c r="C36" s="78">
        <v>30</v>
      </c>
      <c r="D36" s="77" t="str">
        <f>IF(A36="","",VLOOKUP(A36,Entrants!$B$4:$C$102,2))</f>
        <v>Simon Lemin</v>
      </c>
      <c r="E36" s="81">
        <v>0.017060185185185185</v>
      </c>
      <c r="F36" s="81">
        <f>IF(A36="","",VLOOKUP(A36,Entrants!$B$4:$M$102,12))</f>
        <v>0.006076388888888889</v>
      </c>
      <c r="G36" s="81">
        <f t="shared" si="0"/>
        <v>0.010983796296296297</v>
      </c>
      <c r="H36" s="81"/>
      <c r="I36" s="8">
        <v>32</v>
      </c>
      <c r="J36" s="10" t="s">
        <v>45</v>
      </c>
      <c r="K36" s="9">
        <v>0.017233796296296296</v>
      </c>
      <c r="L36" s="9">
        <v>0.004861111111111111</v>
      </c>
      <c r="M36" s="9">
        <v>0.012372685185185184</v>
      </c>
      <c r="N36" s="9"/>
      <c r="O36" s="9"/>
    </row>
    <row r="37" spans="1:15" ht="15">
      <c r="A37" s="78">
        <v>562</v>
      </c>
      <c r="B37" s="78" t="str">
        <f>IF(A37="","",VLOOKUP(A37,Entrants!$B$4:$D$102,3))</f>
        <v>HT</v>
      </c>
      <c r="C37" s="78">
        <v>31</v>
      </c>
      <c r="D37" s="77" t="str">
        <f>IF(A37="","",VLOOKUP(A37,Entrants!$B$4:$C$102,2))</f>
        <v>Martin Gaughan</v>
      </c>
      <c r="E37" s="81">
        <v>0.017060185185185185</v>
      </c>
      <c r="F37" s="81">
        <f>IF(A37="","",VLOOKUP(A37,Entrants!$B$4:$M$102,12))</f>
        <v>0.0067708333333333336</v>
      </c>
      <c r="G37" s="81">
        <f t="shared" si="0"/>
        <v>0.010289351851851852</v>
      </c>
      <c r="H37" s="81"/>
      <c r="I37" s="8">
        <v>33</v>
      </c>
      <c r="J37" s="10" t="s">
        <v>53</v>
      </c>
      <c r="K37" s="9">
        <v>0.01695601851851852</v>
      </c>
      <c r="L37" s="9">
        <v>0.004513888888888889</v>
      </c>
      <c r="M37" s="9">
        <v>0.01244212962962963</v>
      </c>
      <c r="N37" s="9"/>
      <c r="O37" s="9"/>
    </row>
    <row r="38" spans="1:15" ht="15">
      <c r="A38" s="78">
        <v>534</v>
      </c>
      <c r="B38" s="78" t="str">
        <f>IF(A38="","",VLOOKUP(A38,Entrants!$B$4:$D$102,3))</f>
        <v>BB</v>
      </c>
      <c r="C38" s="78">
        <v>32</v>
      </c>
      <c r="D38" s="77" t="str">
        <f>IF(A38="","",VLOOKUP(A38,Entrants!$B$4:$C$102,2))</f>
        <v>Andrea Scott</v>
      </c>
      <c r="E38" s="81">
        <v>0.017060185185185185</v>
      </c>
      <c r="F38" s="81">
        <f>IF(A38="","",VLOOKUP(A38,Entrants!$B$4:$M$102,12))</f>
        <v>0.0006944444444444445</v>
      </c>
      <c r="G38" s="81">
        <f t="shared" si="0"/>
        <v>0.01636574074074074</v>
      </c>
      <c r="H38" s="81"/>
      <c r="I38" s="8">
        <v>34</v>
      </c>
      <c r="J38" s="10" t="s">
        <v>40</v>
      </c>
      <c r="K38" s="9">
        <v>0.017002314814814814</v>
      </c>
      <c r="L38" s="9">
        <v>0.004513888888888889</v>
      </c>
      <c r="M38" s="9">
        <v>0.012488425925925924</v>
      </c>
      <c r="N38" s="9"/>
      <c r="O38" s="9"/>
    </row>
    <row r="39" spans="1:15" ht="15">
      <c r="A39" s="78">
        <v>567</v>
      </c>
      <c r="B39" s="78" t="str">
        <f>IF(A39="","",VLOOKUP(A39,Entrants!$B$4:$D$102,3))</f>
        <v>RD</v>
      </c>
      <c r="C39" s="78">
        <v>33</v>
      </c>
      <c r="D39" s="77" t="str">
        <f>IF(A39="","",VLOOKUP(A39,Entrants!$B$4:$C$102,2))</f>
        <v>Sam Dodd</v>
      </c>
      <c r="E39" s="81">
        <v>0.01709490740740741</v>
      </c>
      <c r="F39" s="81">
        <f>IF(A39="","",VLOOKUP(A39,Entrants!$B$4:$M$102,12))</f>
        <v>0.007291666666666666</v>
      </c>
      <c r="G39" s="81">
        <f t="shared" si="0"/>
        <v>0.009803240740740744</v>
      </c>
      <c r="H39" s="81"/>
      <c r="I39" s="8">
        <v>35</v>
      </c>
      <c r="J39" s="10" t="s">
        <v>120</v>
      </c>
      <c r="K39" s="9">
        <v>0.016724537037037034</v>
      </c>
      <c r="L39" s="9">
        <v>0.004166666666666667</v>
      </c>
      <c r="M39" s="9">
        <v>0.012557870370370369</v>
      </c>
      <c r="N39" s="9"/>
      <c r="O39" s="9"/>
    </row>
    <row r="40" spans="1:15" ht="15">
      <c r="A40" s="78">
        <v>532</v>
      </c>
      <c r="B40" s="78" t="str">
        <f>IF(A40="","",VLOOKUP(A40,Entrants!$B$4:$D$102,3))</f>
        <v>RR</v>
      </c>
      <c r="C40" s="78">
        <v>34</v>
      </c>
      <c r="D40" s="77" t="str">
        <f>IF(A40="","",VLOOKUP(A40,Entrants!$B$4:$C$102,2))</f>
        <v>Steve Gillespie</v>
      </c>
      <c r="E40" s="81">
        <v>0.017141203703703704</v>
      </c>
      <c r="F40" s="81">
        <f>IF(A40="","",VLOOKUP(A40,Entrants!$B$4:$M$102,12))</f>
        <v>0.0062499999999999995</v>
      </c>
      <c r="G40" s="81">
        <f t="shared" si="0"/>
        <v>0.010891203703703705</v>
      </c>
      <c r="H40" s="81"/>
      <c r="I40" s="8">
        <v>36</v>
      </c>
      <c r="J40" s="10" t="s">
        <v>65</v>
      </c>
      <c r="K40" s="9">
        <v>0.01761574074074074</v>
      </c>
      <c r="L40" s="9">
        <v>0.0050347222222222225</v>
      </c>
      <c r="M40" s="9">
        <v>0.01258101851851852</v>
      </c>
      <c r="N40" s="9"/>
      <c r="O40" s="9"/>
    </row>
    <row r="41" spans="1:15" ht="15">
      <c r="A41" s="78">
        <v>550</v>
      </c>
      <c r="B41" s="78" t="str">
        <f>IF(A41="","",VLOOKUP(A41,Entrants!$B$4:$D$102,3))</f>
        <v>CC</v>
      </c>
      <c r="C41" s="78">
        <v>35</v>
      </c>
      <c r="D41" s="77" t="str">
        <f>IF(A41="","",VLOOKUP(A41,Entrants!$B$4:$C$102,2))</f>
        <v>Phillippa Baxter</v>
      </c>
      <c r="E41" s="81">
        <v>0.01719907407407407</v>
      </c>
      <c r="F41" s="81">
        <f>IF(A41="","",VLOOKUP(A41,Entrants!$B$4:$M$102,12))</f>
        <v>0.004166666666666667</v>
      </c>
      <c r="G41" s="81">
        <f t="shared" si="0"/>
        <v>0.013032407407407406</v>
      </c>
      <c r="H41" s="81"/>
      <c r="I41" s="8">
        <v>37</v>
      </c>
      <c r="J41" s="10" t="s">
        <v>47</v>
      </c>
      <c r="K41" s="9">
        <v>0.016701388888888887</v>
      </c>
      <c r="L41" s="9">
        <v>0.0038194444444444443</v>
      </c>
      <c r="M41" s="9">
        <v>0.012881944444444442</v>
      </c>
      <c r="N41" s="9"/>
      <c r="O41" s="9"/>
    </row>
    <row r="42" spans="1:15" ht="15">
      <c r="A42" s="78">
        <v>519</v>
      </c>
      <c r="B42" s="78" t="str">
        <f>IF(A42="","",VLOOKUP(A42,Entrants!$B$4:$D$102,3))</f>
        <v>CG</v>
      </c>
      <c r="C42" s="78">
        <v>36</v>
      </c>
      <c r="D42" s="77" t="str">
        <f>IF(A42="","",VLOOKUP(A42,Entrants!$B$4:$C$102,2))</f>
        <v>Dave Swalwell</v>
      </c>
      <c r="E42" s="81">
        <v>0.01721064814814815</v>
      </c>
      <c r="F42" s="81">
        <f>IF(A42="","",VLOOKUP(A42,Entrants!$B$4:$M$102,12))</f>
        <v>0.004861111111111111</v>
      </c>
      <c r="G42" s="81">
        <f t="shared" si="0"/>
        <v>0.012349537037037037</v>
      </c>
      <c r="H42" s="81"/>
      <c r="I42" s="8">
        <v>38</v>
      </c>
      <c r="J42" s="10" t="s">
        <v>183</v>
      </c>
      <c r="K42" s="9">
        <v>0.017291666666666667</v>
      </c>
      <c r="L42" s="9">
        <v>0.004340277777777778</v>
      </c>
      <c r="M42" s="9">
        <v>0.012951388888888889</v>
      </c>
      <c r="N42" s="9"/>
      <c r="O42" s="9"/>
    </row>
    <row r="43" spans="1:15" ht="15">
      <c r="A43" s="78">
        <v>504</v>
      </c>
      <c r="B43" s="78" t="str">
        <f>IF(A43="","",VLOOKUP(A43,Entrants!$B$4:$D$102,3))</f>
        <v>YO</v>
      </c>
      <c r="C43" s="78">
        <v>37</v>
      </c>
      <c r="D43" s="77" t="str">
        <f>IF(A43="","",VLOOKUP(A43,Entrants!$B$4:$C$102,2))</f>
        <v>Ralph Dickinson</v>
      </c>
      <c r="E43" s="81">
        <v>0.017233796296296296</v>
      </c>
      <c r="F43" s="81">
        <f>IF(A43="","",VLOOKUP(A43,Entrants!$B$4:$M$102,12))</f>
        <v>0.004861111111111111</v>
      </c>
      <c r="G43" s="81">
        <f t="shared" si="0"/>
        <v>0.012372685185185184</v>
      </c>
      <c r="H43" s="81"/>
      <c r="I43" s="8">
        <v>39</v>
      </c>
      <c r="J43" s="10" t="s">
        <v>64</v>
      </c>
      <c r="K43" s="9">
        <v>0.016793981481481483</v>
      </c>
      <c r="L43" s="9">
        <v>0.0038194444444444443</v>
      </c>
      <c r="M43" s="9">
        <v>0.012974537037037038</v>
      </c>
      <c r="N43" s="9"/>
      <c r="O43" s="9"/>
    </row>
    <row r="44" spans="1:15" ht="15">
      <c r="A44" s="78">
        <v>530</v>
      </c>
      <c r="B44" s="78" t="str">
        <f>IF(A44="","",VLOOKUP(A44,Entrants!$B$4:$D$102,3))</f>
        <v>RR</v>
      </c>
      <c r="C44" s="78">
        <v>38</v>
      </c>
      <c r="D44" s="77" t="str">
        <f>IF(A44="","",VLOOKUP(A44,Entrants!$B$4:$C$102,2))</f>
        <v>Ian Baxter</v>
      </c>
      <c r="E44" s="81">
        <v>0.01724537037037037</v>
      </c>
      <c r="F44" s="81">
        <f>IF(A44="","",VLOOKUP(A44,Entrants!$B$4:$M$102,12))</f>
        <v>0.005902777777777778</v>
      </c>
      <c r="G44" s="81">
        <f t="shared" si="0"/>
        <v>0.011342592592592592</v>
      </c>
      <c r="H44" s="81"/>
      <c r="I44" s="8">
        <v>40</v>
      </c>
      <c r="J44" s="10" t="s">
        <v>104</v>
      </c>
      <c r="K44" s="9">
        <v>0.01719907407407407</v>
      </c>
      <c r="L44" s="9">
        <v>0.004166666666666667</v>
      </c>
      <c r="M44" s="9">
        <v>0.013032407407407406</v>
      </c>
      <c r="N44" s="9"/>
      <c r="O44" s="9"/>
    </row>
    <row r="45" spans="1:15" ht="15">
      <c r="A45" s="78">
        <v>565</v>
      </c>
      <c r="B45" s="78" t="str">
        <f>IF(A45="","",VLOOKUP(A45,Entrants!$B$4:$D$102,3))</f>
        <v>RD</v>
      </c>
      <c r="C45" s="78">
        <v>39</v>
      </c>
      <c r="D45" s="77" t="str">
        <f>IF(A45="","",VLOOKUP(A45,Entrants!$B$4:$C$102,2))</f>
        <v>Rob Hall</v>
      </c>
      <c r="E45" s="81">
        <v>0.017280092592592593</v>
      </c>
      <c r="F45" s="81">
        <f>IF(A45="","",VLOOKUP(A45,Entrants!$B$4:$M$102,12))</f>
        <v>0.006076388888888889</v>
      </c>
      <c r="G45" s="81">
        <f t="shared" si="0"/>
        <v>0.011203703703703705</v>
      </c>
      <c r="H45" s="81"/>
      <c r="I45" s="8">
        <v>41</v>
      </c>
      <c r="J45" s="10" t="s">
        <v>108</v>
      </c>
      <c r="K45" s="9">
        <v>0.017326388888888888</v>
      </c>
      <c r="L45" s="9">
        <v>0.004166666666666667</v>
      </c>
      <c r="M45" s="9">
        <v>0.013159722222222222</v>
      </c>
      <c r="N45" s="9"/>
      <c r="O45" s="9"/>
    </row>
    <row r="46" spans="1:15" ht="15">
      <c r="A46" s="78">
        <v>589</v>
      </c>
      <c r="B46" s="8" t="s">
        <v>184</v>
      </c>
      <c r="C46" s="8">
        <v>999</v>
      </c>
      <c r="D46" s="77" t="str">
        <f>IF(A46="","",VLOOKUP(A46,Entrants!$B$4:$C$102,2))</f>
        <v>Kevin Freeman</v>
      </c>
      <c r="E46" s="81">
        <v>0.017291666666666667</v>
      </c>
      <c r="F46" s="81">
        <f>IF(A46="","",VLOOKUP(A46,Entrants!$B$4:$M$102,12))</f>
        <v>0.004340277777777778</v>
      </c>
      <c r="G46" s="81">
        <f t="shared" si="0"/>
        <v>0.012951388888888889</v>
      </c>
      <c r="H46" s="81"/>
      <c r="I46" s="8">
        <v>42</v>
      </c>
      <c r="J46" s="10" t="s">
        <v>101</v>
      </c>
      <c r="K46" s="9">
        <v>0.01675925925925926</v>
      </c>
      <c r="L46" s="9">
        <v>0.003472222222222222</v>
      </c>
      <c r="M46" s="9">
        <v>0.013287037037037036</v>
      </c>
      <c r="N46" s="9"/>
      <c r="O46" s="9"/>
    </row>
    <row r="47" spans="1:15" ht="15">
      <c r="A47" s="78">
        <v>561</v>
      </c>
      <c r="B47" s="78" t="str">
        <f>IF(A47="","",VLOOKUP(A47,Entrants!$B$4:$D$102,3))</f>
        <v>HT</v>
      </c>
      <c r="C47" s="78">
        <v>40</v>
      </c>
      <c r="D47" s="77" t="str">
        <f>IF(A47="","",VLOOKUP(A47,Entrants!$B$4:$C$102,2))</f>
        <v>Peter Holmback</v>
      </c>
      <c r="E47" s="81">
        <v>0.01730324074074074</v>
      </c>
      <c r="F47" s="81">
        <f>IF(A47="","",VLOOKUP(A47,Entrants!$B$4:$M$102,12))</f>
        <v>0.006597222222222222</v>
      </c>
      <c r="G47" s="81">
        <f t="shared" si="0"/>
        <v>0.010706018518518517</v>
      </c>
      <c r="H47" s="81"/>
      <c r="I47" s="8">
        <v>43</v>
      </c>
      <c r="J47" s="10" t="s">
        <v>114</v>
      </c>
      <c r="K47" s="9">
        <v>0.016435185185185188</v>
      </c>
      <c r="L47" s="9">
        <v>0.0031249999999999997</v>
      </c>
      <c r="M47" s="9">
        <v>0.013310185185185189</v>
      </c>
      <c r="N47" s="9"/>
      <c r="O47" s="9"/>
    </row>
    <row r="48" spans="1:15" ht="15">
      <c r="A48" s="78">
        <v>521</v>
      </c>
      <c r="B48" s="78" t="str">
        <f>IF(A48="","",VLOOKUP(A48,Entrants!$B$4:$D$102,3))</f>
        <v>CG</v>
      </c>
      <c r="C48" s="78">
        <v>41</v>
      </c>
      <c r="D48" s="77" t="str">
        <f>IF(A48="","",VLOOKUP(A48,Entrants!$B$4:$C$102,2))</f>
        <v>Hayley Masterman</v>
      </c>
      <c r="E48" s="81">
        <v>0.017326388888888888</v>
      </c>
      <c r="F48" s="81">
        <f>IF(A48="","",VLOOKUP(A48,Entrants!$B$4:$M$102,12))</f>
        <v>0.004166666666666667</v>
      </c>
      <c r="G48" s="81">
        <f t="shared" si="0"/>
        <v>0.013159722222222222</v>
      </c>
      <c r="H48" s="81"/>
      <c r="I48" s="8">
        <v>44</v>
      </c>
      <c r="J48" s="10" t="s">
        <v>72</v>
      </c>
      <c r="K48" s="9">
        <v>0.016805555555555556</v>
      </c>
      <c r="L48" s="9">
        <v>0.003472222222222222</v>
      </c>
      <c r="M48" s="9">
        <v>0.013333333333333334</v>
      </c>
      <c r="N48" s="9"/>
      <c r="O48" s="9"/>
    </row>
    <row r="49" spans="1:15" ht="15">
      <c r="A49" s="78">
        <v>529</v>
      </c>
      <c r="B49" s="78" t="str">
        <f>IF(A49="","",VLOOKUP(A49,Entrants!$B$4:$D$102,3))</f>
        <v>RR</v>
      </c>
      <c r="C49" s="78">
        <v>42</v>
      </c>
      <c r="D49" s="77" t="str">
        <f>IF(A49="","",VLOOKUP(A49,Entrants!$B$4:$C$102,2))</f>
        <v>Heather Christopher</v>
      </c>
      <c r="E49" s="81">
        <v>0.017326388888888888</v>
      </c>
      <c r="F49" s="81">
        <f>IF(A49="","",VLOOKUP(A49,Entrants!$B$4:$M$102,12))</f>
        <v>0.005729166666666667</v>
      </c>
      <c r="G49" s="81">
        <f t="shared" si="0"/>
        <v>0.01159722222222222</v>
      </c>
      <c r="H49" s="81"/>
      <c r="I49" s="8">
        <v>45</v>
      </c>
      <c r="J49" s="10" t="s">
        <v>66</v>
      </c>
      <c r="K49" s="9">
        <v>0.016863425925925928</v>
      </c>
      <c r="L49" s="9">
        <v>0.003472222222222222</v>
      </c>
      <c r="M49" s="9">
        <v>0.013391203703703706</v>
      </c>
      <c r="N49" s="9"/>
      <c r="O49" s="9"/>
    </row>
    <row r="50" spans="1:15" ht="15">
      <c r="A50" s="78">
        <v>575</v>
      </c>
      <c r="B50" s="78" t="str">
        <f>IF(A50="","",VLOOKUP(A50,Entrants!$B$4:$D$102,3))</f>
        <v>MM</v>
      </c>
      <c r="C50" s="78">
        <v>43</v>
      </c>
      <c r="D50" s="77" t="str">
        <f>IF(A50="","",VLOOKUP(A50,Entrants!$B$4:$C$102,2))</f>
        <v>Michael Butters</v>
      </c>
      <c r="E50" s="81">
        <v>0.01733796296296296</v>
      </c>
      <c r="F50" s="81">
        <f>IF(A50="","",VLOOKUP(A50,Entrants!$B$4:$M$102,12))</f>
        <v>0.006944444444444444</v>
      </c>
      <c r="G50" s="81">
        <f t="shared" si="0"/>
        <v>0.010393518518518517</v>
      </c>
      <c r="H50" s="81"/>
      <c r="I50" s="8">
        <v>46</v>
      </c>
      <c r="J50" s="10" t="s">
        <v>46</v>
      </c>
      <c r="K50" s="9">
        <v>0.016655092592592593</v>
      </c>
      <c r="L50" s="9">
        <v>0.0031249999999999997</v>
      </c>
      <c r="M50" s="9">
        <v>0.013530092592592594</v>
      </c>
      <c r="N50" s="9"/>
      <c r="O50" s="9"/>
    </row>
    <row r="51" spans="1:15" ht="15">
      <c r="A51" s="78">
        <v>546</v>
      </c>
      <c r="B51" s="78" t="str">
        <f>IF(A51="","",VLOOKUP(A51,Entrants!$B$4:$D$102,3))</f>
        <v>CC</v>
      </c>
      <c r="C51" s="78">
        <v>44</v>
      </c>
      <c r="D51" s="77" t="str">
        <f>IF(A51="","",VLOOKUP(A51,Entrants!$B$4:$C$102,2))</f>
        <v>Colin Seccombe</v>
      </c>
      <c r="E51" s="81">
        <v>0.017534722222222222</v>
      </c>
      <c r="F51" s="81">
        <f>IF(A51="","",VLOOKUP(A51,Entrants!$B$4:$M$102,12))</f>
        <v>0.0031249999999999997</v>
      </c>
      <c r="G51" s="81">
        <f t="shared" si="0"/>
        <v>0.014409722222222223</v>
      </c>
      <c r="H51" s="81"/>
      <c r="I51" s="8">
        <v>47</v>
      </c>
      <c r="J51" s="10" t="s">
        <v>81</v>
      </c>
      <c r="K51" s="9">
        <v>0.017037037037037038</v>
      </c>
      <c r="L51" s="9">
        <v>0.003472222222222222</v>
      </c>
      <c r="M51" s="9">
        <v>0.013564814814814816</v>
      </c>
      <c r="N51" s="9"/>
      <c r="O51" s="9"/>
    </row>
    <row r="52" spans="1:15" ht="15">
      <c r="A52" s="78">
        <v>580</v>
      </c>
      <c r="B52" s="78" t="str">
        <f>IF(A52="","",VLOOKUP(A52,Entrants!$B$4:$D$102,3))</f>
        <v>BL</v>
      </c>
      <c r="C52" s="78">
        <v>45</v>
      </c>
      <c r="D52" s="77" t="str">
        <f>IF(A52="","",VLOOKUP(A52,Entrants!$B$4:$C$102,2))</f>
        <v>Julie Lemin</v>
      </c>
      <c r="E52" s="81">
        <v>0.017557870370370373</v>
      </c>
      <c r="F52" s="81">
        <f>IF(A52="","",VLOOKUP(A52,Entrants!$B$4:$M$102,12))</f>
        <v>0.003645833333333333</v>
      </c>
      <c r="G52" s="81">
        <f t="shared" si="0"/>
        <v>0.01391203703703704</v>
      </c>
      <c r="H52" s="81"/>
      <c r="I52" s="8">
        <v>48</v>
      </c>
      <c r="J52" s="10" t="s">
        <v>100</v>
      </c>
      <c r="K52" s="9">
        <v>0.01628472222222222</v>
      </c>
      <c r="L52" s="9">
        <v>0.0026041666666666665</v>
      </c>
      <c r="M52" s="9">
        <v>0.013680555555555555</v>
      </c>
      <c r="N52" s="9"/>
      <c r="O52" s="9"/>
    </row>
    <row r="53" spans="1:15" ht="15">
      <c r="A53" s="78">
        <v>566</v>
      </c>
      <c r="B53" s="78" t="str">
        <f>IF(A53="","",VLOOKUP(A53,Entrants!$B$4:$D$102,3))</f>
        <v>RD</v>
      </c>
      <c r="C53" s="78">
        <v>46</v>
      </c>
      <c r="D53" s="77" t="str">
        <f>IF(A53="","",VLOOKUP(A53,Entrants!$B$4:$C$102,2))</f>
        <v>Helen Bruce</v>
      </c>
      <c r="E53" s="81">
        <v>0.01761574074074074</v>
      </c>
      <c r="F53" s="81">
        <f>IF(A53="","",VLOOKUP(A53,Entrants!$B$4:$M$102,12))</f>
        <v>0.0050347222222222225</v>
      </c>
      <c r="G53" s="81">
        <f t="shared" si="0"/>
        <v>0.01258101851851852</v>
      </c>
      <c r="H53" s="81"/>
      <c r="I53" s="8">
        <v>49</v>
      </c>
      <c r="J53" s="10" t="s">
        <v>42</v>
      </c>
      <c r="K53" s="9">
        <v>0.017557870370370373</v>
      </c>
      <c r="L53" s="9">
        <v>0.003645833333333333</v>
      </c>
      <c r="M53" s="9">
        <v>0.01391203703703704</v>
      </c>
      <c r="N53" s="9"/>
      <c r="O53" s="9"/>
    </row>
    <row r="54" spans="1:15" ht="15">
      <c r="A54" s="78">
        <v>552</v>
      </c>
      <c r="B54" s="78" t="str">
        <f>IF(A54="","",VLOOKUP(A54,Entrants!$B$4:$D$102,3))</f>
        <v>MR</v>
      </c>
      <c r="C54" s="78">
        <v>47</v>
      </c>
      <c r="D54" s="77" t="str">
        <f>IF(A54="","",VLOOKUP(A54,Entrants!$B$4:$C$102,2))</f>
        <v>Graeme Stewart</v>
      </c>
      <c r="E54" s="81">
        <v>0.01792824074074074</v>
      </c>
      <c r="F54" s="81">
        <f>IF(A54="","",VLOOKUP(A54,Entrants!$B$4:$M$102,12))</f>
        <v>0.006597222222222222</v>
      </c>
      <c r="G54" s="81">
        <f t="shared" si="0"/>
        <v>0.011331018518518518</v>
      </c>
      <c r="H54" s="81"/>
      <c r="I54" s="8">
        <v>50</v>
      </c>
      <c r="J54" s="10" t="s">
        <v>182</v>
      </c>
      <c r="K54" s="9">
        <v>0.01636574074074074</v>
      </c>
      <c r="L54" s="9">
        <v>0.0020833333333333333</v>
      </c>
      <c r="M54" s="9">
        <v>0.014282407407407407</v>
      </c>
      <c r="N54" s="85"/>
      <c r="O54" s="85"/>
    </row>
    <row r="55" spans="1:15" ht="15">
      <c r="A55" s="78">
        <v>584</v>
      </c>
      <c r="B55" s="78" t="str">
        <f>IF(A55="","",VLOOKUP(A55,Entrants!$B$4:$D$102,3))</f>
        <v>FF</v>
      </c>
      <c r="C55" s="78">
        <v>48</v>
      </c>
      <c r="D55" s="77" t="str">
        <f>IF(A55="","",VLOOKUP(A55,Entrants!$B$4:$C$102,2))</f>
        <v>Dave Logan</v>
      </c>
      <c r="E55" s="81">
        <v>0.018055555555555557</v>
      </c>
      <c r="F55" s="81">
        <f>IF(A55="","",VLOOKUP(A55,Entrants!$B$4:$M$102,12))</f>
        <v>0.0062499999999999995</v>
      </c>
      <c r="G55" s="81">
        <f t="shared" si="0"/>
        <v>0.011805555555555559</v>
      </c>
      <c r="H55" s="81"/>
      <c r="I55" s="8">
        <v>51</v>
      </c>
      <c r="J55" s="10" t="s">
        <v>70</v>
      </c>
      <c r="K55" s="9">
        <v>0.017534722222222222</v>
      </c>
      <c r="L55" s="9">
        <v>0.0031249999999999997</v>
      </c>
      <c r="M55" s="9">
        <v>0.014409722222222223</v>
      </c>
      <c r="N55" s="85"/>
      <c r="O55" s="85"/>
    </row>
    <row r="56" spans="1:15" ht="15">
      <c r="A56" s="78">
        <v>513</v>
      </c>
      <c r="B56" s="78" t="str">
        <f>IF(A56="","",VLOOKUP(A56,Entrants!$B$4:$D$102,3))</f>
        <v>SS</v>
      </c>
      <c r="C56" s="78">
        <v>49</v>
      </c>
      <c r="D56" s="77" t="str">
        <f>IF(A56="","",VLOOKUP(A56,Entrants!$B$4:$C$102,2))</f>
        <v>Stephanie Ramsay</v>
      </c>
      <c r="E56" s="81">
        <v>0.018298611111111113</v>
      </c>
      <c r="F56" s="81">
        <f>IF(A56="","",VLOOKUP(A56,Entrants!$B$4:$M$102,12))</f>
        <v>0.0010416666666666667</v>
      </c>
      <c r="G56" s="81">
        <f t="shared" si="0"/>
        <v>0.017256944444444446</v>
      </c>
      <c r="H56" s="81"/>
      <c r="I56" s="8">
        <v>52</v>
      </c>
      <c r="J56" s="10" t="s">
        <v>69</v>
      </c>
      <c r="K56" s="9">
        <v>0.017060185185185185</v>
      </c>
      <c r="L56" s="9">
        <v>0.0006944444444444445</v>
      </c>
      <c r="M56" s="9">
        <v>0.01636574074074074</v>
      </c>
      <c r="N56" s="85"/>
      <c r="O56" s="85"/>
    </row>
    <row r="57" spans="1:15" ht="15">
      <c r="A57" s="78">
        <v>582</v>
      </c>
      <c r="B57" s="78" t="str">
        <f>IF(A57="","",VLOOKUP(A57,Entrants!$B$4:$D$102,3))</f>
        <v>FF</v>
      </c>
      <c r="C57" s="78">
        <v>50</v>
      </c>
      <c r="D57" s="77" t="str">
        <f>IF(A57="","",VLOOKUP(A57,Entrants!$B$4:$C$102,2))</f>
        <v>Andrew Henderson</v>
      </c>
      <c r="E57" s="81">
        <v>0.020069444444444442</v>
      </c>
      <c r="F57" s="81">
        <f>IF(A57="","",VLOOKUP(A57,Entrants!$B$4:$M$102,12))</f>
        <v>0.008333333333333333</v>
      </c>
      <c r="G57" s="81">
        <f t="shared" si="0"/>
        <v>0.011736111111111109</v>
      </c>
      <c r="H57" s="81"/>
      <c r="I57" s="8">
        <v>53</v>
      </c>
      <c r="J57" s="10" t="s">
        <v>126</v>
      </c>
      <c r="K57" s="9">
        <v>0.018298611111111113</v>
      </c>
      <c r="L57" s="9">
        <v>0.0010416666666666667</v>
      </c>
      <c r="M57" s="9">
        <v>0.017256944444444446</v>
      </c>
      <c r="N57" s="85"/>
      <c r="O57" s="85"/>
    </row>
    <row r="58" spans="1:15" ht="15">
      <c r="A58" s="78"/>
      <c r="B58" s="78">
        <f>IF(A58="","",VLOOKUP(A58,Entrants!$B$4:$D$102,3))</f>
      </c>
      <c r="C58" s="78"/>
      <c r="D58" s="77">
        <f>IF(A58="","",VLOOKUP(A58,Entrants!$B$4:$C$102,2))</f>
      </c>
      <c r="E58" s="79"/>
      <c r="F58" s="81">
        <f>IF(A58="","",VLOOKUP(A58,Entrants!$B$4:$M$102,12))</f>
      </c>
      <c r="G58" s="81">
        <f t="shared" si="0"/>
      </c>
      <c r="H58" s="81"/>
      <c r="I58" s="8"/>
      <c r="J58" s="10" t="s">
        <v>16</v>
      </c>
      <c r="K58" s="9"/>
      <c r="L58" s="9" t="s">
        <v>16</v>
      </c>
      <c r="M58" s="9" t="s">
        <v>16</v>
      </c>
      <c r="N58" s="85"/>
      <c r="O58" s="85"/>
    </row>
    <row r="59" spans="1:15" ht="15">
      <c r="A59" s="78"/>
      <c r="B59" s="78">
        <f>IF(A59="","",VLOOKUP(A59,Entrants!$B$4:$D$102,3))</f>
      </c>
      <c r="C59" s="78"/>
      <c r="D59" s="77">
        <f>IF(A59="","",VLOOKUP(A59,Entrants!$B$4:$C$102,2))</f>
      </c>
      <c r="E59" s="79"/>
      <c r="F59" s="81">
        <f>IF(A59="","",VLOOKUP(A59,Entrants!$B$4:$M$102,12))</f>
      </c>
      <c r="G59" s="81">
        <f t="shared" si="0"/>
      </c>
      <c r="H59" s="81"/>
      <c r="I59" s="8"/>
      <c r="J59" s="10" t="s">
        <v>16</v>
      </c>
      <c r="K59" s="9"/>
      <c r="L59" s="9" t="s">
        <v>16</v>
      </c>
      <c r="M59" s="9" t="s">
        <v>16</v>
      </c>
      <c r="N59" s="85"/>
      <c r="O59" s="85"/>
    </row>
    <row r="60" spans="1:15" ht="15">
      <c r="A60" s="78"/>
      <c r="B60" s="78">
        <f>IF(A60="","",VLOOKUP(A60,Entrants!$B$4:$D$102,3))</f>
      </c>
      <c r="C60" s="78"/>
      <c r="D60" s="77">
        <f>IF(A60="","",VLOOKUP(A60,Entrants!$B$4:$C$102,2))</f>
      </c>
      <c r="E60" s="79"/>
      <c r="F60" s="81">
        <f>IF(A60="","",VLOOKUP(A60,Entrants!$B$4:$M$102,12))</f>
      </c>
      <c r="G60" s="81">
        <f t="shared" si="0"/>
      </c>
      <c r="H60" s="81"/>
      <c r="I60" s="8"/>
      <c r="J60" s="10" t="s">
        <v>16</v>
      </c>
      <c r="K60" s="9"/>
      <c r="L60" s="9" t="s">
        <v>16</v>
      </c>
      <c r="M60" s="9" t="s">
        <v>16</v>
      </c>
      <c r="N60" s="85"/>
      <c r="O60" s="85"/>
    </row>
    <row r="61" spans="1:15" ht="15">
      <c r="A61" s="78"/>
      <c r="B61" s="78">
        <f>IF(A61="","",VLOOKUP(A61,Entrants!$B$4:$D$102,3))</f>
      </c>
      <c r="C61" s="78"/>
      <c r="D61" s="77">
        <f>IF(A61="","",VLOOKUP(A61,Entrants!$B$4:$C$102,2))</f>
      </c>
      <c r="E61" s="79"/>
      <c r="F61" s="81">
        <f>IF(A61="","",VLOOKUP(A61,Entrants!$B$4:$M$102,12))</f>
      </c>
      <c r="G61" s="81">
        <f t="shared" si="0"/>
      </c>
      <c r="H61" s="81"/>
      <c r="I61" s="8"/>
      <c r="J61" s="10" t="s">
        <v>16</v>
      </c>
      <c r="K61" s="9"/>
      <c r="L61" s="9" t="s">
        <v>16</v>
      </c>
      <c r="M61" s="9" t="s">
        <v>16</v>
      </c>
      <c r="N61" s="85"/>
      <c r="O61" s="85"/>
    </row>
    <row r="62" spans="1:15" ht="15">
      <c r="A62" s="78"/>
      <c r="B62" s="78">
        <f>IF(A62="","",VLOOKUP(A62,Entrants!$B$4:$D$102,3))</f>
      </c>
      <c r="C62" s="78"/>
      <c r="D62" s="77">
        <f>IF(A62="","",VLOOKUP(A62,Entrants!$B$4:$C$102,2))</f>
      </c>
      <c r="E62" s="79"/>
      <c r="F62" s="81">
        <f>IF(A62="","",VLOOKUP(A62,Entrants!$B$4:$M$102,12))</f>
      </c>
      <c r="G62" s="81">
        <f t="shared" si="0"/>
      </c>
      <c r="H62" s="81"/>
      <c r="I62" s="8"/>
      <c r="J62" s="10" t="s">
        <v>16</v>
      </c>
      <c r="K62" s="9"/>
      <c r="L62" s="9" t="s">
        <v>16</v>
      </c>
      <c r="M62" s="9" t="s">
        <v>16</v>
      </c>
      <c r="N62" s="85"/>
      <c r="O62" s="85"/>
    </row>
    <row r="63" spans="1:15" ht="15">
      <c r="A63" s="78"/>
      <c r="B63" s="78">
        <f>IF(A63="","",VLOOKUP(A63,Entrants!$B$4:$D$102,3))</f>
      </c>
      <c r="C63" s="78"/>
      <c r="D63" s="77">
        <f>IF(A63="","",VLOOKUP(A63,Entrants!$B$4:$C$102,2))</f>
      </c>
      <c r="E63" s="79"/>
      <c r="F63" s="81">
        <f>IF(A63="","",VLOOKUP(A63,Entrants!$B$4:$M$102,12))</f>
      </c>
      <c r="G63" s="81">
        <f t="shared" si="0"/>
      </c>
      <c r="H63" s="81"/>
      <c r="I63" s="8"/>
      <c r="J63" s="10" t="s">
        <v>16</v>
      </c>
      <c r="K63" s="9"/>
      <c r="L63" s="9" t="s">
        <v>16</v>
      </c>
      <c r="M63" s="9" t="s">
        <v>16</v>
      </c>
      <c r="N63" s="85"/>
      <c r="O63" s="85"/>
    </row>
    <row r="64" spans="1:15" ht="15">
      <c r="A64" s="78"/>
      <c r="B64" s="78">
        <f>IF(A64="","",VLOOKUP(A64,Entrants!$B$4:$D$102,3))</f>
      </c>
      <c r="C64" s="78"/>
      <c r="D64" s="77">
        <f>IF(A64="","",VLOOKUP(A64,Entrants!$B$4:$C$102,2))</f>
      </c>
      <c r="E64" s="79"/>
      <c r="F64" s="81">
        <f>IF(A64="","",VLOOKUP(A64,Entrants!$B$4:$M$102,12))</f>
      </c>
      <c r="G64" s="81">
        <f t="shared" si="0"/>
      </c>
      <c r="H64" s="81"/>
      <c r="I64" s="8"/>
      <c r="J64" s="10" t="s">
        <v>16</v>
      </c>
      <c r="K64" s="9"/>
      <c r="L64" s="9" t="s">
        <v>16</v>
      </c>
      <c r="M64" s="9" t="s">
        <v>16</v>
      </c>
      <c r="N64" s="85"/>
      <c r="O64" s="85"/>
    </row>
    <row r="65" spans="1:15" ht="15">
      <c r="A65" s="78"/>
      <c r="B65" s="78">
        <f>IF(A65="","",VLOOKUP(A65,Entrants!$B$4:$D$102,3))</f>
      </c>
      <c r="C65" s="78"/>
      <c r="D65" s="77">
        <f>IF(A65="","",VLOOKUP(A65,Entrants!$B$4:$C$102,2))</f>
      </c>
      <c r="E65" s="79"/>
      <c r="F65" s="81">
        <f>IF(A65="","",VLOOKUP(A65,Entrants!$B$4:$M$102,12))</f>
      </c>
      <c r="G65" s="81">
        <f t="shared" si="0"/>
      </c>
      <c r="H65" s="81"/>
      <c r="I65" s="8"/>
      <c r="J65" s="10" t="s">
        <v>16</v>
      </c>
      <c r="K65" s="9"/>
      <c r="L65" s="9" t="s">
        <v>16</v>
      </c>
      <c r="M65" s="9" t="s">
        <v>16</v>
      </c>
      <c r="N65" s="85"/>
      <c r="O65" s="85"/>
    </row>
    <row r="66" spans="1:15" ht="15">
      <c r="A66" s="78"/>
      <c r="B66" s="78">
        <f>IF(A66="","",VLOOKUP(A66,Entrants!$B$4:$D$102,3))</f>
      </c>
      <c r="C66" s="78"/>
      <c r="D66" s="77">
        <f>IF(A66="","",VLOOKUP(A66,Entrants!$B$4:$C$102,2))</f>
      </c>
      <c r="E66" s="79"/>
      <c r="F66" s="81">
        <f>IF(A66="","",VLOOKUP(A66,Entrants!$B$4:$M$102,12))</f>
      </c>
      <c r="G66" s="81">
        <f t="shared" si="0"/>
      </c>
      <c r="H66" s="81"/>
      <c r="I66" s="8"/>
      <c r="J66" s="10" t="s">
        <v>16</v>
      </c>
      <c r="K66" s="9"/>
      <c r="L66" s="9" t="s">
        <v>16</v>
      </c>
      <c r="M66" s="9" t="s">
        <v>16</v>
      </c>
      <c r="N66" s="85"/>
      <c r="O66" s="85"/>
    </row>
    <row r="67" spans="1:15" ht="15">
      <c r="A67" s="78"/>
      <c r="B67" s="78">
        <f>IF(A67="","",VLOOKUP(A67,Entrants!$B$4:$D$102,3))</f>
      </c>
      <c r="C67" s="78"/>
      <c r="D67" s="77">
        <f>IF(A67="","",VLOOKUP(A67,Entrants!$B$4:$C$102,2))</f>
      </c>
      <c r="E67" s="79"/>
      <c r="F67" s="81">
        <f>IF(A67="","",VLOOKUP(A67,Entrants!$B$4:$M$102,12))</f>
      </c>
      <c r="G67" s="81">
        <f t="shared" si="0"/>
      </c>
      <c r="H67" s="81"/>
      <c r="I67" s="8"/>
      <c r="J67" s="10" t="s">
        <v>16</v>
      </c>
      <c r="K67" s="9"/>
      <c r="L67" s="9" t="s">
        <v>16</v>
      </c>
      <c r="M67" s="9" t="s">
        <v>16</v>
      </c>
      <c r="N67" s="85"/>
      <c r="O67" s="85"/>
    </row>
    <row r="68" spans="1:15" ht="15">
      <c r="A68" s="78"/>
      <c r="B68" s="78">
        <f>IF(A68="","",VLOOKUP(A68,Entrants!$B$4:$D$102,3))</f>
      </c>
      <c r="C68" s="78"/>
      <c r="D68" s="77">
        <f>IF(A68="","",VLOOKUP(A68,Entrants!$B$4:$C$102,2))</f>
      </c>
      <c r="E68" s="79"/>
      <c r="F68" s="81">
        <f>IF(A68="","",VLOOKUP(A68,Entrants!$B$4:$M$102,12))</f>
      </c>
      <c r="G68" s="81">
        <f t="shared" si="0"/>
      </c>
      <c r="H68" s="81"/>
      <c r="I68" s="8"/>
      <c r="J68" s="10" t="s">
        <v>16</v>
      </c>
      <c r="K68" s="9"/>
      <c r="L68" s="9" t="s">
        <v>16</v>
      </c>
      <c r="M68" s="9" t="s">
        <v>16</v>
      </c>
      <c r="N68" s="85"/>
      <c r="O68" s="85"/>
    </row>
    <row r="69" spans="1:15" ht="15">
      <c r="A69" s="78"/>
      <c r="B69" s="78">
        <f>IF(A69="","",VLOOKUP(A69,Entrants!$B$4:$D$102,3))</f>
      </c>
      <c r="C69" s="78"/>
      <c r="D69" s="77">
        <f>IF(A69="","",VLOOKUP(A69,Entrants!$B$4:$C$102,2))</f>
      </c>
      <c r="E69" s="79"/>
      <c r="F69" s="81">
        <f>IF(A69="","",VLOOKUP(A69,Entrants!$B$4:$M$102,12))</f>
      </c>
      <c r="G69" s="81">
        <f t="shared" si="0"/>
      </c>
      <c r="H69" s="81"/>
      <c r="I69" s="8"/>
      <c r="J69" s="10" t="s">
        <v>16</v>
      </c>
      <c r="K69" s="9"/>
      <c r="L69" s="9" t="s">
        <v>16</v>
      </c>
      <c r="M69" s="9" t="s">
        <v>16</v>
      </c>
      <c r="N69" s="85"/>
      <c r="O69" s="85"/>
    </row>
    <row r="70" spans="1:15" ht="15">
      <c r="A70" s="78"/>
      <c r="B70" s="78">
        <f>IF(A70="","",VLOOKUP(A70,Entrants!$B$4:$D$102,3))</f>
      </c>
      <c r="C70" s="78"/>
      <c r="D70" s="77">
        <f>IF(A70="","",VLOOKUP(A70,Entrants!$B$4:$C$102,2))</f>
      </c>
      <c r="E70" s="79"/>
      <c r="F70" s="81">
        <f>IF(A70="","",VLOOKUP(A70,Entrants!$B$4:$M$102,12))</f>
      </c>
      <c r="G70" s="81">
        <f aca="true" t="shared" si="1" ref="G70:G84">IF(D70="","",E70-F70)</f>
      </c>
      <c r="H70" s="81"/>
      <c r="I70" s="8"/>
      <c r="J70" s="10" t="s">
        <v>16</v>
      </c>
      <c r="K70" s="9"/>
      <c r="L70" s="9" t="s">
        <v>16</v>
      </c>
      <c r="M70" s="9" t="s">
        <v>16</v>
      </c>
      <c r="N70" s="85"/>
      <c r="O70" s="85"/>
    </row>
    <row r="71" spans="1:15" ht="15">
      <c r="A71" s="78"/>
      <c r="B71" s="78">
        <f>IF(A71="","",VLOOKUP(A71,Entrants!$B$4:$D$102,3))</f>
      </c>
      <c r="C71" s="78"/>
      <c r="D71" s="77">
        <f>IF(A71="","",VLOOKUP(A71,Entrants!$B$4:$C$102,2))</f>
      </c>
      <c r="E71" s="79"/>
      <c r="F71" s="81">
        <f>IF(A71="","",VLOOKUP(A71,Entrants!$B$4:$M$102,12))</f>
      </c>
      <c r="G71" s="81">
        <f t="shared" si="1"/>
      </c>
      <c r="H71" s="81"/>
      <c r="I71" s="8"/>
      <c r="J71" s="10" t="s">
        <v>16</v>
      </c>
      <c r="K71" s="9"/>
      <c r="L71" s="9" t="s">
        <v>16</v>
      </c>
      <c r="M71" s="9" t="s">
        <v>16</v>
      </c>
      <c r="N71" s="85"/>
      <c r="O71" s="85"/>
    </row>
    <row r="72" spans="1:15" ht="15">
      <c r="A72" s="78"/>
      <c r="B72" s="78">
        <f>IF(A72="","",VLOOKUP(A72,Entrants!$B$4:$D$102,3))</f>
      </c>
      <c r="C72" s="78"/>
      <c r="D72" s="77">
        <f>IF(A72="","",VLOOKUP(A72,Entrants!$B$4:$C$102,2))</f>
      </c>
      <c r="E72" s="79"/>
      <c r="F72" s="81">
        <f>IF(A72="","",VLOOKUP(A72,Entrants!$B$4:$M$102,12))</f>
      </c>
      <c r="G72" s="81">
        <f t="shared" si="1"/>
      </c>
      <c r="H72" s="81"/>
      <c r="I72" s="8"/>
      <c r="J72" s="10" t="s">
        <v>16</v>
      </c>
      <c r="K72" s="9"/>
      <c r="L72" s="9" t="s">
        <v>16</v>
      </c>
      <c r="M72" s="9" t="s">
        <v>16</v>
      </c>
      <c r="N72" s="85"/>
      <c r="O72" s="85"/>
    </row>
    <row r="73" spans="1:15" ht="15">
      <c r="A73" s="78"/>
      <c r="B73" s="78">
        <f>IF(A73="","",VLOOKUP(A73,Entrants!$B$4:$D$102,3))</f>
      </c>
      <c r="C73" s="78"/>
      <c r="D73" s="77">
        <f>IF(A73="","",VLOOKUP(A73,Entrants!$B$4:$C$102,2))</f>
      </c>
      <c r="E73" s="79"/>
      <c r="F73" s="81">
        <f>IF(A73="","",VLOOKUP(A73,Entrants!$B$4:$M$102,12))</f>
      </c>
      <c r="G73" s="81">
        <f t="shared" si="1"/>
      </c>
      <c r="H73" s="81"/>
      <c r="I73" s="8"/>
      <c r="J73" s="10" t="s">
        <v>16</v>
      </c>
      <c r="K73" s="9"/>
      <c r="L73" s="9" t="s">
        <v>16</v>
      </c>
      <c r="M73" s="9" t="s">
        <v>16</v>
      </c>
      <c r="N73" s="85"/>
      <c r="O73" s="85"/>
    </row>
    <row r="74" spans="1:15" ht="15">
      <c r="A74" s="78"/>
      <c r="B74" s="78">
        <f>IF(A74="","",VLOOKUP(A74,Entrants!$B$4:$D$102,3))</f>
      </c>
      <c r="C74" s="78"/>
      <c r="D74" s="77">
        <f>IF(A74="","",VLOOKUP(A74,Entrants!$B$4:$C$102,2))</f>
      </c>
      <c r="E74" s="79"/>
      <c r="F74" s="81">
        <f>IF(A74="","",VLOOKUP(A74,Entrants!$B$4:$M$102,12))</f>
      </c>
      <c r="G74" s="81">
        <f t="shared" si="1"/>
      </c>
      <c r="H74" s="81"/>
      <c r="I74" s="8"/>
      <c r="J74" s="10" t="s">
        <v>16</v>
      </c>
      <c r="K74" s="9"/>
      <c r="L74" s="9" t="s">
        <v>16</v>
      </c>
      <c r="M74" s="9" t="s">
        <v>16</v>
      </c>
      <c r="N74" s="85"/>
      <c r="O74" s="85"/>
    </row>
    <row r="75" spans="1:15" ht="15">
      <c r="A75" s="78"/>
      <c r="B75" s="78">
        <f>IF(A75="","",VLOOKUP(A75,Entrants!$B$4:$D$102,3))</f>
      </c>
      <c r="C75" s="78"/>
      <c r="D75" s="77">
        <f>IF(A75="","",VLOOKUP(A75,Entrants!$B$4:$C$102,2))</f>
      </c>
      <c r="E75" s="79"/>
      <c r="F75" s="81">
        <f>IF(A75="","",VLOOKUP(A75,Entrants!$B$4:$M$102,12))</f>
      </c>
      <c r="G75" s="81">
        <f t="shared" si="1"/>
      </c>
      <c r="H75" s="81"/>
      <c r="I75" s="8"/>
      <c r="J75" s="10" t="s">
        <v>16</v>
      </c>
      <c r="K75" s="9"/>
      <c r="L75" s="9" t="s">
        <v>16</v>
      </c>
      <c r="M75" s="9" t="s">
        <v>16</v>
      </c>
      <c r="N75" s="85"/>
      <c r="O75" s="85"/>
    </row>
    <row r="76" spans="1:15" ht="15">
      <c r="A76" s="78"/>
      <c r="B76" s="78">
        <f>IF(A76="","",VLOOKUP(A76,Entrants!$B$4:$D$102,3))</f>
      </c>
      <c r="C76" s="78"/>
      <c r="D76" s="77">
        <f>IF(A76="","",VLOOKUP(A76,Entrants!$B$4:$C$102,2))</f>
      </c>
      <c r="E76" s="79"/>
      <c r="F76" s="81">
        <f>IF(A76="","",VLOOKUP(A76,Entrants!$B$4:$M$102,12))</f>
      </c>
      <c r="G76" s="81">
        <f t="shared" si="1"/>
      </c>
      <c r="H76" s="81"/>
      <c r="I76" s="8"/>
      <c r="J76" s="10" t="s">
        <v>16</v>
      </c>
      <c r="K76" s="9"/>
      <c r="L76" s="9" t="s">
        <v>16</v>
      </c>
      <c r="M76" s="9" t="s">
        <v>16</v>
      </c>
      <c r="N76" s="85"/>
      <c r="O76" s="85"/>
    </row>
    <row r="77" spans="1:15" ht="15">
      <c r="A77" s="78"/>
      <c r="B77" s="78">
        <f>IF(A77="","",VLOOKUP(A77,Entrants!$B$4:$D$102,3))</f>
      </c>
      <c r="C77" s="78"/>
      <c r="D77" s="77">
        <f>IF(A77="","",VLOOKUP(A77,Entrants!$B$4:$C$102,2))</f>
      </c>
      <c r="E77" s="79"/>
      <c r="F77" s="81">
        <f>IF(A77="","",VLOOKUP(A77,Entrants!$B$4:$M$102,12))</f>
      </c>
      <c r="G77" s="81">
        <f t="shared" si="1"/>
      </c>
      <c r="H77" s="81"/>
      <c r="I77" s="8"/>
      <c r="J77" s="10" t="s">
        <v>16</v>
      </c>
      <c r="K77" s="9"/>
      <c r="L77" s="9" t="s">
        <v>16</v>
      </c>
      <c r="M77" s="9" t="s">
        <v>16</v>
      </c>
      <c r="N77" s="85"/>
      <c r="O77" s="85"/>
    </row>
    <row r="78" spans="1:15" ht="15">
      <c r="A78" s="78"/>
      <c r="B78" s="78">
        <f>IF(A78="","",VLOOKUP(A78,Entrants!$B$4:$D$102,3))</f>
      </c>
      <c r="C78" s="78"/>
      <c r="D78" s="77">
        <f>IF(A78="","",VLOOKUP(A78,Entrants!$B$4:$C$102,2))</f>
      </c>
      <c r="E78" s="79"/>
      <c r="F78" s="81">
        <f>IF(A78="","",VLOOKUP(A78,Entrants!$B$4:$M$102,12))</f>
      </c>
      <c r="G78" s="81">
        <f t="shared" si="1"/>
      </c>
      <c r="H78" s="81"/>
      <c r="I78" s="8"/>
      <c r="J78" s="10" t="s">
        <v>16</v>
      </c>
      <c r="K78" s="9"/>
      <c r="L78" s="9" t="s">
        <v>16</v>
      </c>
      <c r="M78" s="9" t="s">
        <v>16</v>
      </c>
      <c r="N78" s="85"/>
      <c r="O78" s="85"/>
    </row>
    <row r="79" spans="1:15" ht="15">
      <c r="A79" s="78"/>
      <c r="B79" s="78">
        <f>IF(A79="","",VLOOKUP(A79,Entrants!$B$4:$D$102,3))</f>
      </c>
      <c r="C79" s="78"/>
      <c r="D79" s="77">
        <f>IF(A79="","",VLOOKUP(A79,Entrants!$B$4:$C$102,2))</f>
      </c>
      <c r="E79" s="79"/>
      <c r="F79" s="81">
        <f>IF(A79="","",VLOOKUP(A79,Entrants!$B$4:$M$102,12))</f>
      </c>
      <c r="G79" s="81">
        <f t="shared" si="1"/>
      </c>
      <c r="H79" s="81"/>
      <c r="I79" s="8"/>
      <c r="J79" s="10" t="s">
        <v>16</v>
      </c>
      <c r="K79" s="9"/>
      <c r="L79" s="9" t="s">
        <v>16</v>
      </c>
      <c r="M79" s="9" t="s">
        <v>16</v>
      </c>
      <c r="N79" s="85"/>
      <c r="O79" s="85"/>
    </row>
    <row r="80" spans="2:13" ht="15">
      <c r="B80" s="78">
        <f>IF(A80="","",VLOOKUP(A80,Entrants!$B$4:$D$102,3))</f>
      </c>
      <c r="C80" s="78"/>
      <c r="D80" s="11">
        <f>IF(A80="","",VLOOKUP(A80,Entrants!$B$4:$C$85,2))</f>
      </c>
      <c r="F80" s="81">
        <f>IF(A80="","",VLOOKUP(A80,Entrants!$B$4:$M$102,12))</f>
      </c>
      <c r="G80" s="81">
        <f t="shared" si="1"/>
      </c>
      <c r="I80" s="8"/>
      <c r="J80" s="10" t="s">
        <v>16</v>
      </c>
      <c r="K80" s="9"/>
      <c r="L80" s="9" t="s">
        <v>16</v>
      </c>
      <c r="M80" s="9" t="s">
        <v>16</v>
      </c>
    </row>
    <row r="81" spans="2:13" ht="15">
      <c r="B81" s="78">
        <f>IF(A81="","",VLOOKUP(A81,Entrants!$B$4:$D$102,3))</f>
      </c>
      <c r="C81" s="78"/>
      <c r="D81" s="11">
        <f>IF(A81="","",VLOOKUP(A81,Entrants!$B$4:$C$85,2))</f>
      </c>
      <c r="F81" s="81">
        <f>IF(A81="","",VLOOKUP(A81,Entrants!$B$4:$M$102,12))</f>
      </c>
      <c r="G81" s="81">
        <f t="shared" si="1"/>
      </c>
      <c r="I81" s="8"/>
      <c r="J81" s="10" t="s">
        <v>16</v>
      </c>
      <c r="K81" s="9"/>
      <c r="L81" s="9" t="s">
        <v>16</v>
      </c>
      <c r="M81" s="9" t="s">
        <v>16</v>
      </c>
    </row>
    <row r="82" spans="2:13" ht="15">
      <c r="B82" s="78">
        <f>IF(A82="","",VLOOKUP(A82,Entrants!$B$4:$D$102,3))</f>
      </c>
      <c r="C82" s="78"/>
      <c r="D82" s="11">
        <f>IF(A82="","",VLOOKUP(A82,Entrants!$B$4:$C$85,2))</f>
      </c>
      <c r="F82" s="81">
        <f>IF(A82="","",VLOOKUP(A82,Entrants!$B$4:$M$102,12))</f>
      </c>
      <c r="G82" s="81">
        <f t="shared" si="1"/>
      </c>
      <c r="I82" s="8"/>
      <c r="J82" s="10" t="s">
        <v>16</v>
      </c>
      <c r="K82" s="9"/>
      <c r="L82" s="9" t="s">
        <v>16</v>
      </c>
      <c r="M82" s="9" t="s">
        <v>16</v>
      </c>
    </row>
    <row r="83" spans="2:13" ht="15">
      <c r="B83" s="78">
        <f>IF(A83="","",VLOOKUP(A83,Entrants!$B$4:$D$102,3))</f>
      </c>
      <c r="C83" s="78"/>
      <c r="D83" s="11">
        <f>IF(A83="","",VLOOKUP(A83,Entrants!$B$4:$C$85,2))</f>
      </c>
      <c r="F83" s="81">
        <f>IF(A83="","",VLOOKUP(A83,Entrants!$B$4:$M$102,12))</f>
      </c>
      <c r="G83" s="81">
        <f t="shared" si="1"/>
      </c>
      <c r="I83" s="8"/>
      <c r="J83" s="10" t="s">
        <v>16</v>
      </c>
      <c r="K83" s="9"/>
      <c r="L83" s="9" t="s">
        <v>16</v>
      </c>
      <c r="M83" s="9" t="s">
        <v>16</v>
      </c>
    </row>
    <row r="84" spans="2:13" ht="15">
      <c r="B84" s="78">
        <f>IF(A84="","",VLOOKUP(A84,Entrants!$B$4:$D$102,3))</f>
      </c>
      <c r="C84" s="78"/>
      <c r="D84" s="11">
        <f>IF(A84="","",VLOOKUP(A84,Entrants!$B$4:$C$85,2))</f>
      </c>
      <c r="F84" s="81">
        <f>IF(A84="","",VLOOKUP(A84,Entrants!$B$4:$M$102,12))</f>
      </c>
      <c r="G84" s="81">
        <f t="shared" si="1"/>
      </c>
      <c r="I84" s="8"/>
      <c r="J84" s="10" t="s">
        <v>16</v>
      </c>
      <c r="K84" s="9"/>
      <c r="L84" s="9" t="s">
        <v>16</v>
      </c>
      <c r="M84" s="9" t="s">
        <v>16</v>
      </c>
    </row>
    <row r="85" spans="4:10" ht="12.75">
      <c r="D85" s="11">
        <f>IF(A85="","",VLOOKUP(A85,Entrants!$B$4:$C$85,2))</f>
      </c>
    </row>
    <row r="86" spans="4:10" ht="12.75">
      <c r="D86" s="11">
        <f>IF(A86="","",VLOOKUP(A86,Entrants!$B$4:$C$85,2))</f>
      </c>
    </row>
    <row r="87" spans="4:10" ht="12.75">
      <c r="D87" s="11">
        <f>IF(A87="","",VLOOKUP(A87,Entrants!$B$4:$C$85,2))</f>
      </c>
    </row>
    <row r="88" spans="4:10" ht="12.75">
      <c r="D88" s="11">
        <f>IF(A88="","",VLOOKUP(A88,Entrants!$B$4:$C$85,2))</f>
      </c>
    </row>
    <row r="89" spans="4:10" ht="12.75">
      <c r="D89" s="11">
        <f>IF(A89="","",VLOOKUP(A89,Entrants!$B$4:$C$85,2))</f>
      </c>
    </row>
    <row r="90" spans="4:10" ht="12.75">
      <c r="D90" s="11">
        <f>IF(A90="","",VLOOKUP(A90,Entrants!$B$4:$C$85,2))</f>
      </c>
    </row>
  </sheetData>
  <sheetProtection/>
  <mergeCells count="1">
    <mergeCell ref="J2:L2"/>
  </mergeCells>
  <printOptions/>
  <pageMargins left="0.5" right="1.59" top="0.38" bottom="0.55" header="0.41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O90"/>
  <sheetViews>
    <sheetView zoomScale="75" zoomScaleNormal="75" zoomScalePageLayoutView="0" workbookViewId="0" topLeftCell="A1">
      <selection activeCell="E5" sqref="E5"/>
    </sheetView>
  </sheetViews>
  <sheetFormatPr defaultColWidth="9.140625" defaultRowHeight="12.75"/>
  <cols>
    <col min="1" max="2" width="10.7109375" style="2" customWidth="1"/>
    <col min="3" max="3" width="10.7109375" style="0" customWidth="1"/>
    <col min="4" max="4" width="25.7109375" style="0" customWidth="1"/>
    <col min="5" max="5" width="15.7109375" style="2" customWidth="1"/>
    <col min="6" max="8" width="15.7109375" style="0" customWidth="1"/>
    <col min="9" max="9" width="10.7109375" style="0" customWidth="1"/>
    <col min="10" max="10" width="25.7109375" style="0" customWidth="1"/>
    <col min="11" max="13" width="15.7109375" style="2" customWidth="1"/>
    <col min="14" max="14" width="13.140625" style="0" bestFit="1" customWidth="1"/>
    <col min="15" max="15" width="10.00390625" style="0" bestFit="1" customWidth="1"/>
  </cols>
  <sheetData>
    <row r="1" spans="1:13" ht="20.25" customHeight="1">
      <c r="A1" s="7" t="s">
        <v>160</v>
      </c>
      <c r="B1" s="113"/>
      <c r="C1" s="7"/>
      <c r="D1" s="7"/>
      <c r="E1" s="113"/>
      <c r="F1" s="7"/>
      <c r="G1" s="7"/>
      <c r="H1" s="7"/>
      <c r="I1" s="5"/>
      <c r="J1" s="7"/>
      <c r="L1" s="1"/>
      <c r="M1" s="1"/>
    </row>
    <row r="2" spans="1:13" ht="20.25" customHeight="1">
      <c r="A2" s="113"/>
      <c r="B2" s="113"/>
      <c r="C2" s="7"/>
      <c r="D2" s="7"/>
      <c r="E2" s="113"/>
      <c r="F2" s="7"/>
      <c r="G2" s="7"/>
      <c r="H2" s="7"/>
      <c r="I2" s="5"/>
      <c r="J2" s="147" t="s">
        <v>165</v>
      </c>
      <c r="K2" s="147"/>
      <c r="L2" s="147"/>
      <c r="M2" s="1"/>
    </row>
    <row r="3" spans="1:13" ht="15" customHeight="1">
      <c r="A3" s="89" t="s">
        <v>9</v>
      </c>
      <c r="B3" s="89" t="s">
        <v>93</v>
      </c>
      <c r="C3" s="90"/>
      <c r="D3" s="91"/>
      <c r="E3" s="90"/>
      <c r="F3" s="90"/>
      <c r="G3" s="90"/>
      <c r="H3" s="90"/>
      <c r="I3" s="90"/>
      <c r="J3" s="90"/>
      <c r="K3" s="90"/>
      <c r="L3" s="90"/>
      <c r="M3" s="90"/>
    </row>
    <row r="4" spans="1:15" ht="15" customHeight="1">
      <c r="A4" s="89" t="s">
        <v>10</v>
      </c>
      <c r="B4" s="89" t="s">
        <v>94</v>
      </c>
      <c r="C4" s="89" t="s">
        <v>11</v>
      </c>
      <c r="D4" s="92" t="s">
        <v>12</v>
      </c>
      <c r="E4" s="89" t="s">
        <v>13</v>
      </c>
      <c r="F4" s="89" t="s">
        <v>14</v>
      </c>
      <c r="G4" s="89" t="s">
        <v>15</v>
      </c>
      <c r="H4" s="90"/>
      <c r="I4" s="89" t="s">
        <v>11</v>
      </c>
      <c r="J4" s="92" t="s">
        <v>12</v>
      </c>
      <c r="K4" s="89" t="s">
        <v>13</v>
      </c>
      <c r="L4" s="89" t="s">
        <v>14</v>
      </c>
      <c r="M4" s="89" t="s">
        <v>15</v>
      </c>
      <c r="N4" s="1"/>
      <c r="O4" s="1"/>
    </row>
    <row r="5" spans="1:15" ht="15">
      <c r="A5" s="78">
        <v>540</v>
      </c>
      <c r="B5" s="78" t="str">
        <f>IF(A5="","",VLOOKUP(A5,Entrants!$B$4:$D$102,3))</f>
        <v>TB</v>
      </c>
      <c r="C5" s="78">
        <v>1</v>
      </c>
      <c r="D5" s="77" t="str">
        <f>IF(A5="","",VLOOKUP(A5,Entrants!$B$4:$D$102,2))</f>
        <v>Emma Freeman</v>
      </c>
      <c r="E5" s="81">
        <v>0.01636574074074074</v>
      </c>
      <c r="F5" s="81">
        <f>IF(A5="","",VLOOKUP(A5,Entrants!$B$4:$N$102,13))</f>
        <v>0.003645833333333333</v>
      </c>
      <c r="G5" s="81">
        <f>IF(D5="","",E5-F5)</f>
        <v>0.012719907407407407</v>
      </c>
      <c r="H5" s="81"/>
      <c r="I5" s="8">
        <v>1</v>
      </c>
      <c r="J5" s="10" t="s">
        <v>57</v>
      </c>
      <c r="K5" s="9">
        <v>0.017291666666666667</v>
      </c>
      <c r="L5" s="9">
        <v>0.007638888888888889</v>
      </c>
      <c r="M5" s="9">
        <v>0.009652777777777777</v>
      </c>
      <c r="N5" s="9"/>
      <c r="O5" s="9"/>
    </row>
    <row r="6" spans="1:15" ht="15">
      <c r="A6" s="78">
        <v>592</v>
      </c>
      <c r="B6" s="8" t="s">
        <v>184</v>
      </c>
      <c r="C6" s="8">
        <v>999</v>
      </c>
      <c r="D6" s="77" t="str">
        <f>IF(A6="","",VLOOKUP(A6,Entrants!$B$4:$C$102,2))</f>
        <v>Chris Nolan</v>
      </c>
      <c r="E6" s="81">
        <v>0.016516203703703703</v>
      </c>
      <c r="F6" s="81">
        <f>IF(A6="","",VLOOKUP(A6,Entrants!$B$4:$N$102,13))</f>
        <v>0.004166666666666667</v>
      </c>
      <c r="G6" s="81">
        <f aca="true" t="shared" si="0" ref="G6:G69">IF(D6="","",E6-F6)</f>
        <v>0.012349537037037037</v>
      </c>
      <c r="H6" s="81"/>
      <c r="I6" s="8">
        <v>2</v>
      </c>
      <c r="J6" s="10" t="s">
        <v>74</v>
      </c>
      <c r="K6" s="9">
        <v>0.017222222222222222</v>
      </c>
      <c r="L6" s="9">
        <v>0.007465277777777778</v>
      </c>
      <c r="M6" s="9">
        <v>0.009756944444444443</v>
      </c>
      <c r="N6" s="9"/>
      <c r="O6" s="9"/>
    </row>
    <row r="7" spans="1:15" ht="15">
      <c r="A7" s="78">
        <v>516</v>
      </c>
      <c r="B7" s="78" t="str">
        <f>IF(A7="","",VLOOKUP(A7,Entrants!$B$4:$D$102,3))</f>
        <v>CG</v>
      </c>
      <c r="C7" s="78">
        <v>2</v>
      </c>
      <c r="D7" s="77" t="str">
        <f>IF(A7="","",VLOOKUP(A7,Entrants!$B$4:$C$102,2))</f>
        <v>Charlie Hedley</v>
      </c>
      <c r="E7" s="81">
        <v>0.016527777777777777</v>
      </c>
      <c r="F7" s="81">
        <f>IF(A7="","",VLOOKUP(A7,Entrants!$B$4:$N$102,13))</f>
        <v>0.003645833333333333</v>
      </c>
      <c r="G7" s="81">
        <f t="shared" si="0"/>
        <v>0.012881944444444444</v>
      </c>
      <c r="H7" s="81"/>
      <c r="I7" s="8">
        <v>3</v>
      </c>
      <c r="J7" s="10" t="s">
        <v>60</v>
      </c>
      <c r="K7" s="9">
        <v>0.017118055555555556</v>
      </c>
      <c r="L7" s="9">
        <v>0.0067708333333333336</v>
      </c>
      <c r="M7" s="9">
        <v>0.010347222222222223</v>
      </c>
      <c r="N7" s="9"/>
      <c r="O7" s="9"/>
    </row>
    <row r="8" spans="1:15" ht="15">
      <c r="A8" s="78">
        <v>517</v>
      </c>
      <c r="B8" s="78" t="str">
        <f>IF(A8="","",VLOOKUP(A8,Entrants!$B$4:$D$102,3))</f>
        <v>CG</v>
      </c>
      <c r="C8" s="78">
        <v>3</v>
      </c>
      <c r="D8" s="77" t="str">
        <f>IF(A8="","",VLOOKUP(A8,Entrants!$B$4:$C$102,2))</f>
        <v>Joseph Woods</v>
      </c>
      <c r="E8" s="81">
        <v>0.016574074074074074</v>
      </c>
      <c r="F8" s="81">
        <f>IF(A8="","",VLOOKUP(A8,Entrants!$B$4:$N$102,13))</f>
        <v>0.0050347222222222225</v>
      </c>
      <c r="G8" s="81">
        <f t="shared" si="0"/>
        <v>0.011539351851851853</v>
      </c>
      <c r="H8" s="81"/>
      <c r="I8" s="8">
        <v>4</v>
      </c>
      <c r="J8" s="10" t="s">
        <v>83</v>
      </c>
      <c r="K8" s="9">
        <v>0.016805555555555556</v>
      </c>
      <c r="L8" s="9">
        <v>0.006423611111111112</v>
      </c>
      <c r="M8" s="9">
        <v>0.010381944444444444</v>
      </c>
      <c r="N8" s="9"/>
      <c r="O8" s="9"/>
    </row>
    <row r="9" spans="1:15" ht="15">
      <c r="A9" s="78">
        <v>534</v>
      </c>
      <c r="B9" s="78" t="str">
        <f>IF(A9="","",VLOOKUP(A9,Entrants!$B$4:$D$102,3))</f>
        <v>BB</v>
      </c>
      <c r="C9" s="78">
        <v>4</v>
      </c>
      <c r="D9" s="77" t="str">
        <f>IF(A9="","",VLOOKUP(A9,Entrants!$B$4:$C$102,2))</f>
        <v>Andrea Scott</v>
      </c>
      <c r="E9" s="81">
        <v>0.016585648148148148</v>
      </c>
      <c r="F9" s="81">
        <f>IF(A9="","",VLOOKUP(A9,Entrants!$B$4:$N$102,13))</f>
        <v>0.0005208333333333333</v>
      </c>
      <c r="G9" s="81">
        <f t="shared" si="0"/>
        <v>0.016064814814814813</v>
      </c>
      <c r="H9" s="81"/>
      <c r="I9" s="8">
        <v>5</v>
      </c>
      <c r="J9" s="10" t="s">
        <v>186</v>
      </c>
      <c r="K9" s="9">
        <v>0.018090277777777778</v>
      </c>
      <c r="L9" s="9">
        <v>0.007638888888888889</v>
      </c>
      <c r="M9" s="9">
        <v>0.010451388888888889</v>
      </c>
      <c r="N9" s="9"/>
      <c r="O9" s="9"/>
    </row>
    <row r="10" spans="1:15" ht="15">
      <c r="A10" s="78">
        <v>515</v>
      </c>
      <c r="B10" s="78" t="str">
        <f>IF(A10="","",VLOOKUP(A10,Entrants!$B$4:$D$102,3))</f>
        <v>SS</v>
      </c>
      <c r="C10" s="78">
        <v>5</v>
      </c>
      <c r="D10" s="77" t="str">
        <f>IF(A10="","",VLOOKUP(A10,Entrants!$B$4:$C$102,2))</f>
        <v>Joseph Dungworth</v>
      </c>
      <c r="E10" s="81">
        <v>0.01659722222222222</v>
      </c>
      <c r="F10" s="81">
        <f>IF(A10="","",VLOOKUP(A10,Entrants!$B$4:$N$102,13))</f>
        <v>0.005729166666666667</v>
      </c>
      <c r="G10" s="81">
        <f t="shared" si="0"/>
        <v>0.010868055555555554</v>
      </c>
      <c r="H10" s="81"/>
      <c r="I10" s="8">
        <v>6</v>
      </c>
      <c r="J10" s="10" t="s">
        <v>99</v>
      </c>
      <c r="K10" s="9">
        <v>0.016828703703703703</v>
      </c>
      <c r="L10" s="9">
        <v>0.0062499999999999995</v>
      </c>
      <c r="M10" s="9">
        <v>0.010578703703703705</v>
      </c>
      <c r="N10" s="9"/>
      <c r="O10" s="9"/>
    </row>
    <row r="11" spans="1:15" ht="15">
      <c r="A11" s="78">
        <v>512</v>
      </c>
      <c r="B11" s="78" t="str">
        <f>IF(A11="","",VLOOKUP(A11,Entrants!$B$4:$D$102,3))</f>
        <v>SS</v>
      </c>
      <c r="C11" s="78">
        <v>6</v>
      </c>
      <c r="D11" s="77" t="str">
        <f>IF(A11="","",VLOOKUP(A11,Entrants!$B$4:$C$102,2))</f>
        <v>Charlotte Ramsay</v>
      </c>
      <c r="E11" s="81">
        <v>0.01671296296296296</v>
      </c>
      <c r="F11" s="81">
        <f>IF(A11="","",VLOOKUP(A11,Entrants!$B$4:$N$102,13))</f>
        <v>0.0050347222222222225</v>
      </c>
      <c r="G11" s="81">
        <f t="shared" si="0"/>
        <v>0.011678240740740739</v>
      </c>
      <c r="H11" s="81"/>
      <c r="I11" s="8">
        <v>7</v>
      </c>
      <c r="J11" s="10" t="s">
        <v>85</v>
      </c>
      <c r="K11" s="9">
        <v>0.017013888888888887</v>
      </c>
      <c r="L11" s="9">
        <v>0.0062499999999999995</v>
      </c>
      <c r="M11" s="9">
        <v>0.010763888888888889</v>
      </c>
      <c r="N11" s="9"/>
      <c r="O11" s="9"/>
    </row>
    <row r="12" spans="1:15" ht="15">
      <c r="A12" s="78">
        <v>524</v>
      </c>
      <c r="B12" s="78" t="str">
        <f>IF(A12="","",VLOOKUP(A12,Entrants!$B$4:$D$102,3))</f>
        <v>AA</v>
      </c>
      <c r="C12" s="78">
        <v>7</v>
      </c>
      <c r="D12" s="77" t="str">
        <f>IF(A12="","",VLOOKUP(A12,Entrants!$B$4:$C$102,2))</f>
        <v>Mark Nicholson</v>
      </c>
      <c r="E12" s="81">
        <v>0.01673611111111111</v>
      </c>
      <c r="F12" s="81">
        <f>IF(A12="","",VLOOKUP(A12,Entrants!$B$4:$N$102,13))</f>
        <v>0.005729166666666667</v>
      </c>
      <c r="G12" s="81">
        <f t="shared" si="0"/>
        <v>0.011006944444444444</v>
      </c>
      <c r="H12" s="81"/>
      <c r="I12" s="8">
        <v>8</v>
      </c>
      <c r="J12" s="10" t="s">
        <v>49</v>
      </c>
      <c r="K12" s="9">
        <v>0.016863425925925928</v>
      </c>
      <c r="L12" s="9">
        <v>0.006076388888888889</v>
      </c>
      <c r="M12" s="9">
        <v>0.01078703703703704</v>
      </c>
      <c r="N12" s="9"/>
      <c r="O12" s="9"/>
    </row>
    <row r="13" spans="1:15" ht="15">
      <c r="A13" s="78">
        <v>519</v>
      </c>
      <c r="B13" s="78" t="str">
        <f>IF(A13="","",VLOOKUP(A13,Entrants!$B$4:$D$102,3))</f>
        <v>CG</v>
      </c>
      <c r="C13" s="78">
        <v>8</v>
      </c>
      <c r="D13" s="77" t="str">
        <f>IF(A13="","",VLOOKUP(A13,Entrants!$B$4:$C$102,2))</f>
        <v>Dave Swalwell</v>
      </c>
      <c r="E13" s="81">
        <v>0.01675925925925926</v>
      </c>
      <c r="F13" s="81">
        <f>IF(A13="","",VLOOKUP(A13,Entrants!$B$4:$N$102,13))</f>
        <v>0.0046875</v>
      </c>
      <c r="G13" s="81">
        <f t="shared" si="0"/>
        <v>0.012071759259259258</v>
      </c>
      <c r="H13" s="81"/>
      <c r="I13" s="8">
        <v>9</v>
      </c>
      <c r="J13" s="10" t="s">
        <v>52</v>
      </c>
      <c r="K13" s="9">
        <v>0.016898148148148148</v>
      </c>
      <c r="L13" s="9">
        <v>0.006076388888888889</v>
      </c>
      <c r="M13" s="9">
        <v>0.01082175925925926</v>
      </c>
      <c r="N13" s="9"/>
      <c r="O13" s="9"/>
    </row>
    <row r="14" spans="1:15" ht="15">
      <c r="A14" s="78">
        <v>547</v>
      </c>
      <c r="B14" s="78" t="str">
        <f>IF(A14="","",VLOOKUP(A14,Entrants!$B$4:$D$102,3))</f>
        <v>CC</v>
      </c>
      <c r="C14" s="78">
        <v>9</v>
      </c>
      <c r="D14" s="77" t="str">
        <f>IF(A14="","",VLOOKUP(A14,Entrants!$B$4:$C$102,2))</f>
        <v>Tom Lemin</v>
      </c>
      <c r="E14" s="81">
        <v>0.01678240740740741</v>
      </c>
      <c r="F14" s="81">
        <f>IF(A14="","",VLOOKUP(A14,Entrants!$B$4:$N$102,13))</f>
        <v>0.003645833333333333</v>
      </c>
      <c r="G14" s="81">
        <f t="shared" si="0"/>
        <v>0.013136574074074077</v>
      </c>
      <c r="H14" s="81"/>
      <c r="I14" s="8">
        <v>10</v>
      </c>
      <c r="J14" s="10" t="s">
        <v>115</v>
      </c>
      <c r="K14" s="9">
        <v>0.01659722222222222</v>
      </c>
      <c r="L14" s="9">
        <v>0.005729166666666667</v>
      </c>
      <c r="M14" s="9">
        <v>0.010868055555555554</v>
      </c>
      <c r="N14" s="9"/>
      <c r="O14" s="9"/>
    </row>
    <row r="15" spans="1:15" ht="15">
      <c r="A15" s="78">
        <v>561</v>
      </c>
      <c r="B15" s="78" t="str">
        <f>IF(A15="","",VLOOKUP(A15,Entrants!$B$4:$D$102,3))</f>
        <v>HT</v>
      </c>
      <c r="C15" s="78">
        <v>10</v>
      </c>
      <c r="D15" s="77" t="str">
        <f>IF(A15="","",VLOOKUP(A15,Entrants!$B$4:$C$102,2))</f>
        <v>Peter Holmback</v>
      </c>
      <c r="E15" s="81">
        <v>0.016805555555555556</v>
      </c>
      <c r="F15" s="81">
        <f>IF(A15="","",VLOOKUP(A15,Entrants!$B$4:$N$102,13))</f>
        <v>0.006423611111111112</v>
      </c>
      <c r="G15" s="81">
        <f t="shared" si="0"/>
        <v>0.010381944444444444</v>
      </c>
      <c r="H15" s="81"/>
      <c r="I15" s="8">
        <v>11</v>
      </c>
      <c r="J15" s="10" t="s">
        <v>105</v>
      </c>
      <c r="K15" s="9">
        <v>0.01707175925925926</v>
      </c>
      <c r="L15" s="9">
        <v>0.006076388888888889</v>
      </c>
      <c r="M15" s="9">
        <v>0.01099537037037037</v>
      </c>
      <c r="N15" s="9"/>
      <c r="O15" s="9"/>
    </row>
    <row r="16" spans="1:15" ht="15">
      <c r="A16" s="78">
        <v>522</v>
      </c>
      <c r="B16" s="78" t="str">
        <f>IF(A16="","",VLOOKUP(A16,Entrants!$B$4:$D$102,3))</f>
        <v>AA</v>
      </c>
      <c r="C16" s="78">
        <v>11</v>
      </c>
      <c r="D16" s="77" t="str">
        <f>IF(A16="","",VLOOKUP(A16,Entrants!$B$4:$C$102,2))</f>
        <v>Calum Storey</v>
      </c>
      <c r="E16" s="81">
        <v>0.01681712962962963</v>
      </c>
      <c r="F16" s="81">
        <f>IF(A16="","",VLOOKUP(A16,Entrants!$B$4:$N$102,13))</f>
        <v>0.005381944444444445</v>
      </c>
      <c r="G16" s="81">
        <f t="shared" si="0"/>
        <v>0.011435185185185184</v>
      </c>
      <c r="H16" s="81"/>
      <c r="I16" s="8">
        <v>12</v>
      </c>
      <c r="J16" s="10" t="s">
        <v>78</v>
      </c>
      <c r="K16" s="9">
        <v>0.01673611111111111</v>
      </c>
      <c r="L16" s="9">
        <v>0.005729166666666667</v>
      </c>
      <c r="M16" s="9">
        <v>0.011006944444444444</v>
      </c>
      <c r="N16" s="9"/>
      <c r="O16" s="9"/>
    </row>
    <row r="17" spans="1:15" ht="15">
      <c r="A17" s="78">
        <v>580</v>
      </c>
      <c r="B17" s="78" t="str">
        <f>IF(A17="","",VLOOKUP(A17,Entrants!$B$4:$D$102,3))</f>
        <v>BL</v>
      </c>
      <c r="C17" s="78">
        <v>12</v>
      </c>
      <c r="D17" s="77" t="str">
        <f>IF(A17="","",VLOOKUP(A17,Entrants!$B$4:$C$102,2))</f>
        <v>Julie Lemin</v>
      </c>
      <c r="E17" s="81">
        <v>0.01681712962962963</v>
      </c>
      <c r="F17" s="81">
        <f>IF(A17="","",VLOOKUP(A17,Entrants!$B$4:$N$102,13))</f>
        <v>0.003298611111111111</v>
      </c>
      <c r="G17" s="81">
        <f t="shared" si="0"/>
        <v>0.013518518518518518</v>
      </c>
      <c r="H17" s="81"/>
      <c r="I17" s="8">
        <v>13</v>
      </c>
      <c r="J17" s="10" t="s">
        <v>180</v>
      </c>
      <c r="K17" s="9">
        <v>0.01685185185185185</v>
      </c>
      <c r="L17" s="9">
        <v>0.005729166666666667</v>
      </c>
      <c r="M17" s="9">
        <v>0.011122685185185183</v>
      </c>
      <c r="N17" s="9"/>
      <c r="O17" s="9"/>
    </row>
    <row r="18" spans="1:15" ht="15">
      <c r="A18" s="78">
        <v>538</v>
      </c>
      <c r="B18" s="78" t="str">
        <f>IF(A18="","",VLOOKUP(A18,Entrants!$B$4:$D$102,3))</f>
        <v>BB</v>
      </c>
      <c r="C18" s="78">
        <v>13</v>
      </c>
      <c r="D18" s="77" t="str">
        <f>IF(A18="","",VLOOKUP(A18,Entrants!$B$4:$C$102,2))</f>
        <v>Dale Smith</v>
      </c>
      <c r="E18" s="81">
        <v>0.016828703703703703</v>
      </c>
      <c r="F18" s="81">
        <f>IF(A18="","",VLOOKUP(A18,Entrants!$B$4:$N$102,13))</f>
        <v>0.0062499999999999995</v>
      </c>
      <c r="G18" s="81">
        <f t="shared" si="0"/>
        <v>0.010578703703703705</v>
      </c>
      <c r="H18" s="81"/>
      <c r="I18" s="8">
        <v>14</v>
      </c>
      <c r="J18" s="10" t="s">
        <v>96</v>
      </c>
      <c r="K18" s="9">
        <v>0.016886574074074075</v>
      </c>
      <c r="L18" s="9">
        <v>0.005729166666666667</v>
      </c>
      <c r="M18" s="9">
        <v>0.011157407407407408</v>
      </c>
      <c r="N18" s="9"/>
      <c r="O18" s="9"/>
    </row>
    <row r="19" spans="1:15" ht="15">
      <c r="A19" s="78">
        <v>587</v>
      </c>
      <c r="B19" s="8" t="s">
        <v>184</v>
      </c>
      <c r="C19" s="8">
        <v>999</v>
      </c>
      <c r="D19" s="77" t="str">
        <f>IF(A19="","",VLOOKUP(A19,Entrants!$B$4:$C$102,2))</f>
        <v>Steve Dobby</v>
      </c>
      <c r="E19" s="81">
        <v>0.01685185185185185</v>
      </c>
      <c r="F19" s="81">
        <f>IF(A19="","",VLOOKUP(A19,Entrants!$B$4:$N$102,13))</f>
        <v>0.005729166666666667</v>
      </c>
      <c r="G19" s="81">
        <f t="shared" si="0"/>
        <v>0.011122685185185183</v>
      </c>
      <c r="H19" s="81"/>
      <c r="I19" s="8">
        <v>15</v>
      </c>
      <c r="J19" s="10" t="s">
        <v>150</v>
      </c>
      <c r="K19" s="9">
        <v>0.01707175925925926</v>
      </c>
      <c r="L19" s="9">
        <v>0.005902777777777778</v>
      </c>
      <c r="M19" s="9">
        <v>0.011168981481481481</v>
      </c>
      <c r="N19" s="9"/>
      <c r="O19" s="9"/>
    </row>
    <row r="20" spans="1:15" ht="15">
      <c r="A20" s="78">
        <v>528</v>
      </c>
      <c r="B20" s="78" t="str">
        <f>IF(A20="","",VLOOKUP(A20,Entrants!$B$4:$D$102,3))</f>
        <v>RR</v>
      </c>
      <c r="C20" s="78">
        <v>14</v>
      </c>
      <c r="D20" s="77" t="str">
        <f>IF(A20="","",VLOOKUP(A20,Entrants!$B$4:$C$102,2))</f>
        <v>Davina Lonsdale</v>
      </c>
      <c r="E20" s="81">
        <v>0.01685185185185185</v>
      </c>
      <c r="F20" s="81">
        <f>IF(A20="","",VLOOKUP(A20,Entrants!$B$4:$N$102,13))</f>
        <v>0.003472222222222222</v>
      </c>
      <c r="G20" s="81">
        <f t="shared" si="0"/>
        <v>0.013379629629629628</v>
      </c>
      <c r="H20" s="81"/>
      <c r="I20" s="8">
        <v>16</v>
      </c>
      <c r="J20" s="10" t="s">
        <v>71</v>
      </c>
      <c r="K20" s="9">
        <v>0.0169212962962963</v>
      </c>
      <c r="L20" s="9">
        <v>0.005729166666666667</v>
      </c>
      <c r="M20" s="9">
        <v>0.011192129629629632</v>
      </c>
      <c r="N20" s="9"/>
      <c r="O20" s="9"/>
    </row>
    <row r="21" spans="1:15" ht="15">
      <c r="A21" s="78">
        <v>532</v>
      </c>
      <c r="B21" s="78" t="str">
        <f>IF(A21="","",VLOOKUP(A21,Entrants!$B$4:$D$102,3))</f>
        <v>RR</v>
      </c>
      <c r="C21" s="78">
        <v>15</v>
      </c>
      <c r="D21" s="77" t="str">
        <f>IF(A21="","",VLOOKUP(A21,Entrants!$B$4:$C$102,2))</f>
        <v>Steve Gillespie</v>
      </c>
      <c r="E21" s="81">
        <v>0.016863425925925928</v>
      </c>
      <c r="F21" s="81">
        <f>IF(A21="","",VLOOKUP(A21,Entrants!$B$4:$N$102,13))</f>
        <v>0.006076388888888889</v>
      </c>
      <c r="G21" s="81">
        <f t="shared" si="0"/>
        <v>0.01078703703703704</v>
      </c>
      <c r="H21" s="81"/>
      <c r="I21" s="8">
        <v>17</v>
      </c>
      <c r="J21" s="10" t="s">
        <v>50</v>
      </c>
      <c r="K21" s="9">
        <v>0.016967592592592593</v>
      </c>
      <c r="L21" s="9">
        <v>0.005555555555555556</v>
      </c>
      <c r="M21" s="9">
        <v>0.011412037037037037</v>
      </c>
      <c r="N21" s="9"/>
      <c r="O21" s="9"/>
    </row>
    <row r="22" spans="1:15" ht="15">
      <c r="A22" s="78">
        <v>530</v>
      </c>
      <c r="B22" s="78" t="str">
        <f>IF(A22="","",VLOOKUP(A22,Entrants!$B$4:$D$102,3))</f>
        <v>RR</v>
      </c>
      <c r="C22" s="78">
        <v>16</v>
      </c>
      <c r="D22" s="77" t="str">
        <f>IF(A22="","",VLOOKUP(A22,Entrants!$B$4:$C$102,2))</f>
        <v>Ian Baxter</v>
      </c>
      <c r="E22" s="81">
        <v>0.016886574074074075</v>
      </c>
      <c r="F22" s="81">
        <f>IF(A22="","",VLOOKUP(A22,Entrants!$B$4:$N$102,13))</f>
        <v>0.005729166666666667</v>
      </c>
      <c r="G22" s="81">
        <f t="shared" si="0"/>
        <v>0.011157407407407408</v>
      </c>
      <c r="H22" s="81"/>
      <c r="I22" s="8">
        <v>18</v>
      </c>
      <c r="J22" s="10" t="s">
        <v>110</v>
      </c>
      <c r="K22" s="9">
        <v>0.01681712962962963</v>
      </c>
      <c r="L22" s="9">
        <v>0.005381944444444445</v>
      </c>
      <c r="M22" s="9">
        <v>0.011435185185185184</v>
      </c>
      <c r="N22" s="9"/>
      <c r="O22" s="9"/>
    </row>
    <row r="23" spans="1:15" ht="15">
      <c r="A23" s="78">
        <v>536</v>
      </c>
      <c r="B23" s="78" t="str">
        <f>IF(A23="","",VLOOKUP(A23,Entrants!$B$4:$D$102,3))</f>
        <v>BB</v>
      </c>
      <c r="C23" s="78">
        <v>17</v>
      </c>
      <c r="D23" s="77" t="str">
        <f>IF(A23="","",VLOOKUP(A23,Entrants!$B$4:$C$102,2))</f>
        <v>Dave Roberts</v>
      </c>
      <c r="E23" s="81">
        <v>0.016898148148148148</v>
      </c>
      <c r="F23" s="81">
        <f>IF(A23="","",VLOOKUP(A23,Entrants!$B$4:$N$102,13))</f>
        <v>0.006076388888888889</v>
      </c>
      <c r="G23" s="81">
        <f t="shared" si="0"/>
        <v>0.01082175925925926</v>
      </c>
      <c r="H23" s="81"/>
      <c r="I23" s="8">
        <v>19</v>
      </c>
      <c r="J23" s="10" t="s">
        <v>80</v>
      </c>
      <c r="K23" s="9">
        <v>0.016909722222222225</v>
      </c>
      <c r="L23" s="9">
        <v>0.005381944444444445</v>
      </c>
      <c r="M23" s="9">
        <v>0.01152777777777778</v>
      </c>
      <c r="N23" s="9"/>
      <c r="O23" s="9"/>
    </row>
    <row r="24" spans="1:15" ht="15">
      <c r="A24" s="78">
        <v>558</v>
      </c>
      <c r="B24" s="78" t="str">
        <f>IF(A24="","",VLOOKUP(A24,Entrants!$B$4:$D$102,3))</f>
        <v>HT</v>
      </c>
      <c r="C24" s="78">
        <v>18</v>
      </c>
      <c r="D24" s="77" t="str">
        <f>IF(A24="","",VLOOKUP(A24,Entrants!$B$4:$C$102,2))</f>
        <v>Graeme Hare</v>
      </c>
      <c r="E24" s="81">
        <v>0.016909722222222225</v>
      </c>
      <c r="F24" s="81">
        <f>IF(A24="","",VLOOKUP(A24,Entrants!$B$4:$N$102,13))</f>
        <v>0.005381944444444445</v>
      </c>
      <c r="G24" s="81">
        <f t="shared" si="0"/>
        <v>0.01152777777777778</v>
      </c>
      <c r="H24" s="81"/>
      <c r="I24" s="8">
        <v>20</v>
      </c>
      <c r="J24" s="10" t="s">
        <v>116</v>
      </c>
      <c r="K24" s="9">
        <v>0.016574074074074074</v>
      </c>
      <c r="L24" s="9">
        <v>0.0050347222222222225</v>
      </c>
      <c r="M24" s="9">
        <v>0.011539351851851853</v>
      </c>
      <c r="N24" s="9"/>
      <c r="O24" s="9"/>
    </row>
    <row r="25" spans="1:15" ht="15">
      <c r="A25" s="78">
        <v>529</v>
      </c>
      <c r="B25" s="78" t="str">
        <f>IF(A25="","",VLOOKUP(A25,Entrants!$B$4:$D$102,3))</f>
        <v>RR</v>
      </c>
      <c r="C25" s="78">
        <v>19</v>
      </c>
      <c r="D25" s="77" t="str">
        <f>IF(A25="","",VLOOKUP(A25,Entrants!$B$4:$C$102,2))</f>
        <v>Heather Christopher</v>
      </c>
      <c r="E25" s="81">
        <v>0.0169212962962963</v>
      </c>
      <c r="F25" s="81">
        <f>IF(A25="","",VLOOKUP(A25,Entrants!$B$4:$N$102,13))</f>
        <v>0.005729166666666667</v>
      </c>
      <c r="G25" s="81">
        <f t="shared" si="0"/>
        <v>0.011192129629629632</v>
      </c>
      <c r="H25" s="81"/>
      <c r="I25" s="8">
        <v>21</v>
      </c>
      <c r="J25" s="10" t="s">
        <v>128</v>
      </c>
      <c r="K25" s="9">
        <v>0.016979166666666667</v>
      </c>
      <c r="L25" s="9">
        <v>0.005381944444444445</v>
      </c>
      <c r="M25" s="9">
        <v>0.01159722222222222</v>
      </c>
      <c r="N25" s="9"/>
      <c r="O25" s="9"/>
    </row>
    <row r="26" spans="1:15" ht="15">
      <c r="A26" s="78">
        <v>559</v>
      </c>
      <c r="B26" s="78" t="str">
        <f>IF(A26="","",VLOOKUP(A26,Entrants!$B$4:$D$102,3))</f>
        <v>HT</v>
      </c>
      <c r="C26" s="78">
        <v>20</v>
      </c>
      <c r="D26" s="77" t="str">
        <f>IF(A26="","",VLOOKUP(A26,Entrants!$B$4:$C$102,2))</f>
        <v>Heather Barrass</v>
      </c>
      <c r="E26" s="81">
        <v>0.016944444444444443</v>
      </c>
      <c r="F26" s="81">
        <f>IF(A26="","",VLOOKUP(A26,Entrants!$B$4:$N$102,13))</f>
        <v>0.003472222222222222</v>
      </c>
      <c r="G26" s="81">
        <f t="shared" si="0"/>
        <v>0.01347222222222222</v>
      </c>
      <c r="H26" s="81"/>
      <c r="I26" s="8">
        <v>22</v>
      </c>
      <c r="J26" s="10" t="s">
        <v>125</v>
      </c>
      <c r="K26" s="9">
        <v>0.01909722222222222</v>
      </c>
      <c r="L26" s="9">
        <v>0.007465277777777778</v>
      </c>
      <c r="M26" s="9">
        <v>0.011631944444444441</v>
      </c>
      <c r="N26" s="9"/>
      <c r="O26" s="9"/>
    </row>
    <row r="27" spans="1:15" ht="15">
      <c r="A27" s="78">
        <v>535</v>
      </c>
      <c r="B27" s="78" t="str">
        <f>IF(A27="","",VLOOKUP(A27,Entrants!$B$4:$D$102,3))</f>
        <v>BB</v>
      </c>
      <c r="C27" s="78">
        <v>21</v>
      </c>
      <c r="D27" s="77" t="str">
        <f>IF(A27="","",VLOOKUP(A27,Entrants!$B$4:$C$102,2))</f>
        <v>Dave Bradley</v>
      </c>
      <c r="E27" s="81">
        <v>0.016967592592592593</v>
      </c>
      <c r="F27" s="81">
        <f>IF(A27="","",VLOOKUP(A27,Entrants!$B$4:$N$102,13))</f>
        <v>0.005555555555555556</v>
      </c>
      <c r="G27" s="81">
        <f t="shared" si="0"/>
        <v>0.011412037037037037</v>
      </c>
      <c r="H27" s="81"/>
      <c r="I27" s="8">
        <v>23</v>
      </c>
      <c r="J27" s="10" t="s">
        <v>122</v>
      </c>
      <c r="K27" s="9">
        <v>0.01671296296296296</v>
      </c>
      <c r="L27" s="9">
        <v>0.0050347222222222225</v>
      </c>
      <c r="M27" s="9">
        <v>0.011678240740740739</v>
      </c>
      <c r="N27" s="9"/>
      <c r="O27" s="9"/>
    </row>
    <row r="28" spans="1:15" ht="15">
      <c r="A28" s="78">
        <v>571</v>
      </c>
      <c r="B28" s="78" t="str">
        <f>IF(A28="","",VLOOKUP(A28,Entrants!$B$4:$D$102,3))</f>
        <v>MM</v>
      </c>
      <c r="C28" s="78">
        <v>22</v>
      </c>
      <c r="D28" s="77" t="str">
        <f>IF(A28="","",VLOOKUP(A28,Entrants!$B$4:$C$102,2))</f>
        <v>Terry Mcabe</v>
      </c>
      <c r="E28" s="81">
        <v>0.016979166666666667</v>
      </c>
      <c r="F28" s="81">
        <f>IF(A28="","",VLOOKUP(A28,Entrants!$B$4:$N$102,13))</f>
        <v>0.005381944444444445</v>
      </c>
      <c r="G28" s="81">
        <f t="shared" si="0"/>
        <v>0.01159722222222222</v>
      </c>
      <c r="H28" s="81"/>
      <c r="I28" s="8">
        <v>24</v>
      </c>
      <c r="J28" s="10" t="s">
        <v>48</v>
      </c>
      <c r="K28" s="9">
        <v>0.01741898148148148</v>
      </c>
      <c r="L28" s="9">
        <v>0.005729166666666667</v>
      </c>
      <c r="M28" s="9">
        <v>0.011689814814814813</v>
      </c>
      <c r="N28" s="9"/>
      <c r="O28" s="9"/>
    </row>
    <row r="29" spans="1:15" ht="15">
      <c r="A29" s="78">
        <v>520</v>
      </c>
      <c r="B29" s="78" t="str">
        <f>IF(A29="","",VLOOKUP(A29,Entrants!$B$4:$D$102,3))</f>
        <v>CG</v>
      </c>
      <c r="C29" s="78">
        <v>23</v>
      </c>
      <c r="D29" s="77" t="str">
        <f>IF(A29="","",VLOOKUP(A29,Entrants!$B$4:$C$102,2))</f>
        <v>Lois Kankowski</v>
      </c>
      <c r="E29" s="81">
        <v>0.01699074074074074</v>
      </c>
      <c r="F29" s="81">
        <f>IF(A29="","",VLOOKUP(A29,Entrants!$B$4:$N$102,13))</f>
        <v>0.004861111111111111</v>
      </c>
      <c r="G29" s="81">
        <f t="shared" si="0"/>
        <v>0.012129629629629629</v>
      </c>
      <c r="H29" s="81"/>
      <c r="I29" s="8">
        <v>25</v>
      </c>
      <c r="J29" s="10" t="s">
        <v>146</v>
      </c>
      <c r="K29" s="9">
        <v>0.017384259259259262</v>
      </c>
      <c r="L29" s="9">
        <v>0.005555555555555556</v>
      </c>
      <c r="M29" s="9">
        <v>0.011828703703703706</v>
      </c>
      <c r="N29" s="9"/>
      <c r="O29" s="9"/>
    </row>
    <row r="30" spans="1:15" ht="15">
      <c r="A30" s="78">
        <v>531</v>
      </c>
      <c r="B30" s="78" t="str">
        <f>IF(A30="","",VLOOKUP(A30,Entrants!$B$4:$D$102,3))</f>
        <v>RR</v>
      </c>
      <c r="C30" s="78">
        <v>24</v>
      </c>
      <c r="D30" s="77" t="str">
        <f>IF(A30="","",VLOOKUP(A30,Entrants!$B$4:$C$102,2))</f>
        <v>Richard Shillinglaw</v>
      </c>
      <c r="E30" s="81">
        <v>0.01699074074074074</v>
      </c>
      <c r="F30" s="81">
        <f>IF(A30="","",VLOOKUP(A30,Entrants!$B$4:$N$102,13))</f>
        <v>0.004166666666666667</v>
      </c>
      <c r="G30" s="81">
        <f t="shared" si="0"/>
        <v>0.012824074074074075</v>
      </c>
      <c r="H30" s="81"/>
      <c r="I30" s="8">
        <v>26</v>
      </c>
      <c r="J30" s="10" t="s">
        <v>43</v>
      </c>
      <c r="K30" s="9">
        <v>0.017037037037037038</v>
      </c>
      <c r="L30" s="9">
        <v>0.005208333333333333</v>
      </c>
      <c r="M30" s="9">
        <v>0.011828703703703706</v>
      </c>
      <c r="N30" s="9"/>
      <c r="O30" s="9"/>
    </row>
    <row r="31" spans="1:15" ht="15">
      <c r="A31" s="78">
        <v>504</v>
      </c>
      <c r="B31" s="78" t="str">
        <f>IF(A31="","",VLOOKUP(A31,Entrants!$B$4:$D$102,3))</f>
        <v>YO</v>
      </c>
      <c r="C31" s="78">
        <v>25</v>
      </c>
      <c r="D31" s="77" t="str">
        <f>IF(A31="","",VLOOKUP(A31,Entrants!$B$4:$C$102,2))</f>
        <v>Ralph Dickinson</v>
      </c>
      <c r="E31" s="81">
        <v>0.017002314814814814</v>
      </c>
      <c r="F31" s="81">
        <f>IF(A31="","",VLOOKUP(A31,Entrants!$B$4:$N$102,13))</f>
        <v>0.0046875</v>
      </c>
      <c r="G31" s="81">
        <f t="shared" si="0"/>
        <v>0.012314814814814813</v>
      </c>
      <c r="H31" s="81"/>
      <c r="I31" s="8">
        <v>27</v>
      </c>
      <c r="J31" s="10" t="s">
        <v>127</v>
      </c>
      <c r="K31" s="9">
        <v>0.01724537037037037</v>
      </c>
      <c r="L31" s="9">
        <v>0.005208333333333333</v>
      </c>
      <c r="M31" s="9">
        <v>0.012037037037037037</v>
      </c>
      <c r="N31" s="9"/>
      <c r="O31" s="9"/>
    </row>
    <row r="32" spans="1:15" ht="15">
      <c r="A32" s="78">
        <v>552</v>
      </c>
      <c r="B32" s="78" t="str">
        <f>IF(A32="","",VLOOKUP(A32,Entrants!$B$4:$D$102,3))</f>
        <v>MR</v>
      </c>
      <c r="C32" s="78">
        <v>26</v>
      </c>
      <c r="D32" s="77" t="str">
        <f>IF(A32="","",VLOOKUP(A32,Entrants!$B$4:$C$102,2))</f>
        <v>Graeme Stewart</v>
      </c>
      <c r="E32" s="81">
        <v>0.017013888888888887</v>
      </c>
      <c r="F32" s="81">
        <f>IF(A32="","",VLOOKUP(A32,Entrants!$B$4:$N$102,13))</f>
        <v>0.0062499999999999995</v>
      </c>
      <c r="G32" s="81">
        <f t="shared" si="0"/>
        <v>0.010763888888888889</v>
      </c>
      <c r="H32" s="81"/>
      <c r="I32" s="8">
        <v>28</v>
      </c>
      <c r="J32" s="10" t="s">
        <v>117</v>
      </c>
      <c r="K32" s="9">
        <v>0.01675925925925926</v>
      </c>
      <c r="L32" s="9">
        <v>0.0046875</v>
      </c>
      <c r="M32" s="9">
        <v>0.012071759259259258</v>
      </c>
      <c r="N32" s="9"/>
      <c r="O32" s="9"/>
    </row>
    <row r="33" spans="1:15" ht="15">
      <c r="A33" s="78">
        <v>588</v>
      </c>
      <c r="B33" s="8" t="s">
        <v>184</v>
      </c>
      <c r="C33" s="8">
        <v>999</v>
      </c>
      <c r="D33" s="77" t="str">
        <f>IF(A33="","",VLOOKUP(A33,Entrants!$B$4:$C$102,2))</f>
        <v>Louise Rawlinson</v>
      </c>
      <c r="E33" s="81">
        <v>0.01702546296296296</v>
      </c>
      <c r="F33" s="81">
        <f>IF(A33="","",VLOOKUP(A33,Entrants!$B$4:$N$102,13))</f>
        <v>0.0026041666666666665</v>
      </c>
      <c r="G33" s="81">
        <f t="shared" si="0"/>
        <v>0.014421296296296295</v>
      </c>
      <c r="H33" s="81"/>
      <c r="I33" s="8">
        <v>29</v>
      </c>
      <c r="J33" s="10" t="s">
        <v>118</v>
      </c>
      <c r="K33" s="9">
        <v>0.01699074074074074</v>
      </c>
      <c r="L33" s="9">
        <v>0.004861111111111111</v>
      </c>
      <c r="M33" s="9">
        <v>0.012129629629629629</v>
      </c>
      <c r="N33" s="9"/>
      <c r="O33" s="9"/>
    </row>
    <row r="34" spans="1:15" ht="15">
      <c r="A34" s="78">
        <v>505</v>
      </c>
      <c r="B34" s="78" t="str">
        <f>IF(A34="","",VLOOKUP(A34,Entrants!$B$4:$D$102,3))</f>
        <v>YO</v>
      </c>
      <c r="C34" s="78">
        <v>27</v>
      </c>
      <c r="D34" s="77" t="str">
        <f>IF(A34="","",VLOOKUP(A34,Entrants!$B$4:$C$102,2))</f>
        <v>Helen Morris</v>
      </c>
      <c r="E34" s="81">
        <v>0.017037037037037038</v>
      </c>
      <c r="F34" s="81">
        <f>IF(A34="","",VLOOKUP(A34,Entrants!$B$4:$N$102,13))</f>
        <v>0.005208333333333333</v>
      </c>
      <c r="G34" s="81">
        <f t="shared" si="0"/>
        <v>0.011828703703703706</v>
      </c>
      <c r="H34" s="81"/>
      <c r="I34" s="8">
        <v>30</v>
      </c>
      <c r="J34" s="10" t="s">
        <v>45</v>
      </c>
      <c r="K34" s="9">
        <v>0.017002314814814814</v>
      </c>
      <c r="L34" s="9">
        <v>0.0046875</v>
      </c>
      <c r="M34" s="9">
        <v>0.012314814814814813</v>
      </c>
      <c r="N34" s="9"/>
      <c r="O34" s="9"/>
    </row>
    <row r="35" spans="1:15" ht="15">
      <c r="A35" s="78">
        <v>518</v>
      </c>
      <c r="B35" s="78" t="str">
        <f>IF(A35="","",VLOOKUP(A35,Entrants!$B$4:$D$102,3))</f>
        <v>CG</v>
      </c>
      <c r="C35" s="78">
        <v>28</v>
      </c>
      <c r="D35" s="77" t="str">
        <f>IF(A35="","",VLOOKUP(A35,Entrants!$B$4:$C$102,2))</f>
        <v>Keith Willshire</v>
      </c>
      <c r="E35" s="81">
        <v>0.017060185185185185</v>
      </c>
      <c r="F35" s="81">
        <f>IF(A35="","",VLOOKUP(A35,Entrants!$B$4:$N$102,13))</f>
        <v>0.004166666666666667</v>
      </c>
      <c r="G35" s="81">
        <f t="shared" si="0"/>
        <v>0.01289351851851852</v>
      </c>
      <c r="H35" s="81"/>
      <c r="I35" s="8">
        <v>31</v>
      </c>
      <c r="J35" s="10" t="s">
        <v>187</v>
      </c>
      <c r="K35" s="9">
        <v>0.016516203703703703</v>
      </c>
      <c r="L35" s="9">
        <v>0.004166666666666667</v>
      </c>
      <c r="M35" s="9">
        <v>0.012349537037037037</v>
      </c>
      <c r="N35" s="9"/>
      <c r="O35" s="9"/>
    </row>
    <row r="36" spans="1:15" ht="15">
      <c r="A36" s="78">
        <v>551</v>
      </c>
      <c r="B36" s="78" t="str">
        <f>IF(A36="","",VLOOKUP(A36,Entrants!$B$4:$D$102,3))</f>
        <v>CC</v>
      </c>
      <c r="C36" s="78">
        <v>29</v>
      </c>
      <c r="D36" s="77" t="str">
        <f>IF(A36="","",VLOOKUP(A36,Entrants!$B$4:$C$102,2))</f>
        <v>Steve Cairns</v>
      </c>
      <c r="E36" s="81">
        <v>0.01707175925925926</v>
      </c>
      <c r="F36" s="81">
        <f>IF(A36="","",VLOOKUP(A36,Entrants!$B$4:$N$102,13))</f>
        <v>0.006076388888888889</v>
      </c>
      <c r="G36" s="81">
        <f t="shared" si="0"/>
        <v>0.01099537037037037</v>
      </c>
      <c r="H36" s="81"/>
      <c r="I36" s="8">
        <v>32</v>
      </c>
      <c r="J36" s="10" t="s">
        <v>41</v>
      </c>
      <c r="K36" s="9">
        <v>0.017407407407407406</v>
      </c>
      <c r="L36" s="9">
        <v>0.0050347222222222225</v>
      </c>
      <c r="M36" s="9">
        <v>0.012372685185185184</v>
      </c>
      <c r="N36" s="9"/>
      <c r="O36" s="9"/>
    </row>
    <row r="37" spans="1:15" ht="15">
      <c r="A37" s="78">
        <v>584</v>
      </c>
      <c r="B37" s="78" t="str">
        <f>IF(A37="","",VLOOKUP(A37,Entrants!$B$4:$D$102,3))</f>
        <v>FF</v>
      </c>
      <c r="C37" s="78">
        <v>30</v>
      </c>
      <c r="D37" s="77" t="str">
        <f>IF(A37="","",VLOOKUP(A37,Entrants!$B$4:$C$102,2))</f>
        <v>Dave Logan</v>
      </c>
      <c r="E37" s="81">
        <v>0.01707175925925926</v>
      </c>
      <c r="F37" s="81">
        <f>IF(A37="","",VLOOKUP(A37,Entrants!$B$4:$N$102,13))</f>
        <v>0.005902777777777778</v>
      </c>
      <c r="G37" s="81">
        <f t="shared" si="0"/>
        <v>0.011168981481481481</v>
      </c>
      <c r="H37" s="81"/>
      <c r="I37" s="8">
        <v>33</v>
      </c>
      <c r="J37" s="10" t="s">
        <v>40</v>
      </c>
      <c r="K37" s="9">
        <v>0.017083333333333336</v>
      </c>
      <c r="L37" s="9">
        <v>0.0046875</v>
      </c>
      <c r="M37" s="9">
        <v>0.012395833333333335</v>
      </c>
      <c r="N37" s="9"/>
      <c r="O37" s="9"/>
    </row>
    <row r="38" spans="1:15" ht="15">
      <c r="A38" s="78">
        <v>513</v>
      </c>
      <c r="B38" s="78" t="str">
        <f>IF(A38="","",VLOOKUP(A38,Entrants!$B$4:$D$102,3))</f>
        <v>SS</v>
      </c>
      <c r="C38" s="78">
        <v>31</v>
      </c>
      <c r="D38" s="77" t="str">
        <f>IF(A38="","",VLOOKUP(A38,Entrants!$B$4:$C$102,2))</f>
        <v>Stephanie Ramsay</v>
      </c>
      <c r="E38" s="81">
        <v>0.017083333333333336</v>
      </c>
      <c r="F38" s="81">
        <f>IF(A38="","",VLOOKUP(A38,Entrants!$B$4:$N$102,13))</f>
        <v>0.0006944444444444445</v>
      </c>
      <c r="G38" s="81">
        <f t="shared" si="0"/>
        <v>0.01638888888888889</v>
      </c>
      <c r="H38" s="81"/>
      <c r="I38" s="8">
        <v>34</v>
      </c>
      <c r="J38" s="10" t="s">
        <v>183</v>
      </c>
      <c r="K38" s="9">
        <v>0.017685185185185182</v>
      </c>
      <c r="L38" s="9">
        <v>0.005208333333333333</v>
      </c>
      <c r="M38" s="9">
        <v>0.01247685185185185</v>
      </c>
      <c r="N38" s="9"/>
      <c r="O38" s="9"/>
    </row>
    <row r="39" spans="1:15" ht="15">
      <c r="A39" s="78">
        <v>507</v>
      </c>
      <c r="B39" s="78" t="str">
        <f>IF(A39="","",VLOOKUP(A39,Entrants!$B$4:$D$102,3))</f>
        <v>YO</v>
      </c>
      <c r="C39" s="78">
        <v>32</v>
      </c>
      <c r="D39" s="77" t="str">
        <f>IF(A39="","",VLOOKUP(A39,Entrants!$B$4:$C$102,2))</f>
        <v>Cath Young</v>
      </c>
      <c r="E39" s="81">
        <v>0.017083333333333336</v>
      </c>
      <c r="F39" s="81">
        <f>IF(A39="","",VLOOKUP(A39,Entrants!$B$4:$N$102,13))</f>
        <v>0.0046875</v>
      </c>
      <c r="G39" s="81">
        <f t="shared" si="0"/>
        <v>0.012395833333333335</v>
      </c>
      <c r="H39" s="81"/>
      <c r="I39" s="8">
        <v>35</v>
      </c>
      <c r="J39" s="10" t="s">
        <v>53</v>
      </c>
      <c r="K39" s="9">
        <v>0.01721064814814815</v>
      </c>
      <c r="L39" s="9">
        <v>0.0046875</v>
      </c>
      <c r="M39" s="9">
        <v>0.012523148148148148</v>
      </c>
      <c r="N39" s="9"/>
      <c r="O39" s="9"/>
    </row>
    <row r="40" spans="1:15" ht="15">
      <c r="A40" s="78">
        <v>569</v>
      </c>
      <c r="B40" s="78" t="str">
        <f>IF(A40="","",VLOOKUP(A40,Entrants!$B$4:$D$102,3))</f>
        <v>RD</v>
      </c>
      <c r="C40" s="78">
        <v>33</v>
      </c>
      <c r="D40" s="77" t="str">
        <f>IF(A40="","",VLOOKUP(A40,Entrants!$B$4:$C$102,2))</f>
        <v>Ken Turnbull</v>
      </c>
      <c r="E40" s="81">
        <v>0.017106481481481483</v>
      </c>
      <c r="F40" s="81">
        <f>IF(A40="","",VLOOKUP(A40,Entrants!$B$4:$N$102,13))</f>
        <v>0.004513888888888889</v>
      </c>
      <c r="G40" s="81">
        <f t="shared" si="0"/>
        <v>0.012592592592592593</v>
      </c>
      <c r="H40" s="81"/>
      <c r="I40" s="8">
        <v>36</v>
      </c>
      <c r="J40" s="10" t="s">
        <v>120</v>
      </c>
      <c r="K40" s="9">
        <v>0.017106481481481483</v>
      </c>
      <c r="L40" s="9">
        <v>0.004513888888888889</v>
      </c>
      <c r="M40" s="9">
        <v>0.012592592592592593</v>
      </c>
      <c r="N40" s="9"/>
      <c r="O40" s="9"/>
    </row>
    <row r="41" spans="1:15" ht="15">
      <c r="A41" s="78">
        <v>562</v>
      </c>
      <c r="B41" s="78" t="str">
        <f>IF(A41="","",VLOOKUP(A41,Entrants!$B$4:$D$102,3))</f>
        <v>HT</v>
      </c>
      <c r="C41" s="78">
        <v>34</v>
      </c>
      <c r="D41" s="77" t="str">
        <f>IF(A41="","",VLOOKUP(A41,Entrants!$B$4:$C$102,2))</f>
        <v>Martin Gaughan</v>
      </c>
      <c r="E41" s="81">
        <v>0.017118055555555556</v>
      </c>
      <c r="F41" s="81">
        <f>IF(A41="","",VLOOKUP(A41,Entrants!$B$4:$N$102,13))</f>
        <v>0.0067708333333333336</v>
      </c>
      <c r="G41" s="81">
        <f t="shared" si="0"/>
        <v>0.010347222222222223</v>
      </c>
      <c r="H41" s="81"/>
      <c r="I41" s="8">
        <v>37</v>
      </c>
      <c r="J41" s="10" t="s">
        <v>103</v>
      </c>
      <c r="K41" s="9">
        <v>0.017326388888888888</v>
      </c>
      <c r="L41" s="9">
        <v>0.0046875</v>
      </c>
      <c r="M41" s="9">
        <v>0.012638888888888887</v>
      </c>
      <c r="N41" s="9"/>
      <c r="O41" s="9"/>
    </row>
    <row r="42" spans="1:15" ht="15">
      <c r="A42" s="78">
        <v>541</v>
      </c>
      <c r="B42" s="78" t="str">
        <f>IF(A42="","",VLOOKUP(A42,Entrants!$B$4:$D$102,3))</f>
        <v>TB</v>
      </c>
      <c r="C42" s="78">
        <v>35</v>
      </c>
      <c r="D42" s="77" t="str">
        <f>IF(A42="","",VLOOKUP(A42,Entrants!$B$4:$C$102,2))</f>
        <v>Rachel Falloon</v>
      </c>
      <c r="E42" s="81">
        <v>0.017141203703703704</v>
      </c>
      <c r="F42" s="81">
        <f>IF(A42="","",VLOOKUP(A42,Entrants!$B$4:$N$102,13))</f>
        <v>0.003298611111111111</v>
      </c>
      <c r="G42" s="81">
        <f t="shared" si="0"/>
        <v>0.013842592592592592</v>
      </c>
      <c r="H42" s="81"/>
      <c r="I42" s="8">
        <v>38</v>
      </c>
      <c r="J42" s="10" t="s">
        <v>66</v>
      </c>
      <c r="K42" s="9">
        <v>0.01636574074074074</v>
      </c>
      <c r="L42" s="9">
        <v>0.003645833333333333</v>
      </c>
      <c r="M42" s="9">
        <v>0.012719907407407407</v>
      </c>
      <c r="N42" s="9"/>
      <c r="O42" s="9"/>
    </row>
    <row r="43" spans="1:15" ht="15">
      <c r="A43" s="78">
        <v>533</v>
      </c>
      <c r="B43" s="78" t="str">
        <f>IF(A43="","",VLOOKUP(A43,Entrants!$B$4:$D$102,3))</f>
        <v>RR</v>
      </c>
      <c r="C43" s="78">
        <v>36</v>
      </c>
      <c r="D43" s="77" t="str">
        <f>IF(A43="","",VLOOKUP(A43,Entrants!$B$4:$C$102,2))</f>
        <v>Ron Ingram</v>
      </c>
      <c r="E43" s="81">
        <v>0.01721064814814815</v>
      </c>
      <c r="F43" s="81">
        <f>IF(A43="","",VLOOKUP(A43,Entrants!$B$4:$N$102,13))</f>
        <v>0.0046875</v>
      </c>
      <c r="G43" s="81">
        <f t="shared" si="0"/>
        <v>0.012523148148148148</v>
      </c>
      <c r="H43" s="81"/>
      <c r="I43" s="8">
        <v>39</v>
      </c>
      <c r="J43" s="10" t="s">
        <v>47</v>
      </c>
      <c r="K43" s="9">
        <v>0.01699074074074074</v>
      </c>
      <c r="L43" s="9">
        <v>0.004166666666666667</v>
      </c>
      <c r="M43" s="9">
        <v>0.012824074074074075</v>
      </c>
      <c r="N43" s="9"/>
      <c r="O43" s="9"/>
    </row>
    <row r="44" spans="1:15" ht="15">
      <c r="A44" s="78">
        <v>545</v>
      </c>
      <c r="B44" s="78" t="str">
        <f>IF(A44="","",VLOOKUP(A44,Entrants!$B$4:$D$102,3))</f>
        <v>TB</v>
      </c>
      <c r="C44" s="78">
        <v>37</v>
      </c>
      <c r="D44" s="77" t="str">
        <f>IF(A44="","",VLOOKUP(A44,Entrants!$B$4:$C$102,2))</f>
        <v>Jake Jansen</v>
      </c>
      <c r="E44" s="81">
        <v>0.017222222222222222</v>
      </c>
      <c r="F44" s="81">
        <f>IF(A44="","",VLOOKUP(A44,Entrants!$B$4:$N$102,13))</f>
        <v>0.007465277777777778</v>
      </c>
      <c r="G44" s="81">
        <f t="shared" si="0"/>
        <v>0.009756944444444443</v>
      </c>
      <c r="H44" s="81"/>
      <c r="I44" s="8">
        <v>40</v>
      </c>
      <c r="J44" s="10" t="s">
        <v>114</v>
      </c>
      <c r="K44" s="9">
        <v>0.016527777777777777</v>
      </c>
      <c r="L44" s="9">
        <v>0.003645833333333333</v>
      </c>
      <c r="M44" s="9">
        <v>0.012881944444444444</v>
      </c>
      <c r="N44" s="9"/>
      <c r="O44" s="9"/>
    </row>
    <row r="45" spans="1:15" ht="15">
      <c r="A45" s="78">
        <v>543</v>
      </c>
      <c r="B45" s="78" t="str">
        <f>IF(A45="","",VLOOKUP(A45,Entrants!$B$4:$D$102,3))</f>
        <v>TB</v>
      </c>
      <c r="C45" s="78">
        <v>38</v>
      </c>
      <c r="D45" s="77" t="str">
        <f>IF(A45="","",VLOOKUP(A45,Entrants!$B$4:$C$102,2))</f>
        <v>Susanne Hunter</v>
      </c>
      <c r="E45" s="81">
        <v>0.01724537037037037</v>
      </c>
      <c r="F45" s="81">
        <f>IF(A45="","",VLOOKUP(A45,Entrants!$B$4:$N$102,13))</f>
        <v>0.005208333333333333</v>
      </c>
      <c r="G45" s="81">
        <f t="shared" si="0"/>
        <v>0.012037037037037037</v>
      </c>
      <c r="H45" s="81"/>
      <c r="I45" s="8">
        <v>41</v>
      </c>
      <c r="J45" s="10" t="s">
        <v>64</v>
      </c>
      <c r="K45" s="9">
        <v>0.017060185185185185</v>
      </c>
      <c r="L45" s="9">
        <v>0.004166666666666667</v>
      </c>
      <c r="M45" s="9">
        <v>0.01289351851851852</v>
      </c>
      <c r="N45" s="9"/>
      <c r="O45" s="9"/>
    </row>
    <row r="46" spans="1:15" ht="15">
      <c r="A46" s="78">
        <v>553</v>
      </c>
      <c r="B46" s="78" t="str">
        <f>IF(A46="","",VLOOKUP(A46,Entrants!$B$4:$D$102,3))</f>
        <v>MR</v>
      </c>
      <c r="C46" s="78">
        <v>39</v>
      </c>
      <c r="D46" s="77" t="str">
        <f>IF(A46="","",VLOOKUP(A46,Entrants!$B$4:$C$102,2))</f>
        <v>Robbie Barkley</v>
      </c>
      <c r="E46" s="81">
        <v>0.017291666666666667</v>
      </c>
      <c r="F46" s="81">
        <f>IF(A46="","",VLOOKUP(A46,Entrants!$B$4:$N$102,13))</f>
        <v>0.007638888888888889</v>
      </c>
      <c r="G46" s="81">
        <f t="shared" si="0"/>
        <v>0.009652777777777777</v>
      </c>
      <c r="H46" s="81"/>
      <c r="I46" s="8">
        <v>42</v>
      </c>
      <c r="J46" s="10" t="s">
        <v>54</v>
      </c>
      <c r="K46" s="9">
        <v>0.017499999999999998</v>
      </c>
      <c r="L46" s="9">
        <v>0.004513888888888889</v>
      </c>
      <c r="M46" s="9">
        <v>0.012986111111111108</v>
      </c>
      <c r="N46" s="9"/>
      <c r="O46" s="9"/>
    </row>
    <row r="47" spans="1:15" ht="15">
      <c r="A47" s="78">
        <v>549</v>
      </c>
      <c r="B47" s="78" t="str">
        <f>IF(A47="","",VLOOKUP(A47,Entrants!$B$4:$D$102,3))</f>
        <v>CC</v>
      </c>
      <c r="C47" s="78">
        <v>40</v>
      </c>
      <c r="D47" s="77" t="str">
        <f>IF(A47="","",VLOOKUP(A47,Entrants!$B$4:$C$102,2))</f>
        <v>Dawn Palmer</v>
      </c>
      <c r="E47" s="81">
        <v>0.017326388888888888</v>
      </c>
      <c r="F47" s="81">
        <f>IF(A47="","",VLOOKUP(A47,Entrants!$B$4:$N$102,13))</f>
        <v>0.0046875</v>
      </c>
      <c r="G47" s="81">
        <f t="shared" si="0"/>
        <v>0.012638888888888887</v>
      </c>
      <c r="H47" s="81"/>
      <c r="I47" s="8">
        <v>43</v>
      </c>
      <c r="J47" s="10" t="s">
        <v>101</v>
      </c>
      <c r="K47" s="9">
        <v>0.01678240740740741</v>
      </c>
      <c r="L47" s="9">
        <v>0.003645833333333333</v>
      </c>
      <c r="M47" s="9">
        <v>0.013136574074074077</v>
      </c>
      <c r="N47" s="9"/>
      <c r="O47" s="9"/>
    </row>
    <row r="48" spans="1:15" ht="15">
      <c r="A48" s="78">
        <v>550</v>
      </c>
      <c r="B48" s="78" t="str">
        <f>IF(A48="","",VLOOKUP(A48,Entrants!$B$4:$D$102,3))</f>
        <v>CC</v>
      </c>
      <c r="C48" s="78">
        <v>41</v>
      </c>
      <c r="D48" s="77" t="str">
        <f>IF(A48="","",VLOOKUP(A48,Entrants!$B$4:$C$102,2))</f>
        <v>Phillippa Baxter</v>
      </c>
      <c r="E48" s="81">
        <v>0.01734953703703704</v>
      </c>
      <c r="F48" s="81">
        <f>IF(A48="","",VLOOKUP(A48,Entrants!$B$4:$N$102,13))</f>
        <v>0.004166666666666667</v>
      </c>
      <c r="G48" s="81">
        <f t="shared" si="0"/>
        <v>0.013182870370370373</v>
      </c>
      <c r="H48" s="81"/>
      <c r="I48" s="8">
        <v>44</v>
      </c>
      <c r="J48" s="10" t="s">
        <v>104</v>
      </c>
      <c r="K48" s="9">
        <v>0.01734953703703704</v>
      </c>
      <c r="L48" s="9">
        <v>0.004166666666666667</v>
      </c>
      <c r="M48" s="9">
        <v>0.013182870370370373</v>
      </c>
      <c r="N48" s="9"/>
      <c r="O48" s="9"/>
    </row>
    <row r="49" spans="1:15" ht="15">
      <c r="A49" s="78">
        <v>585</v>
      </c>
      <c r="B49" s="78" t="str">
        <f>IF(A49="","",VLOOKUP(A49,Entrants!$B$4:$D$102,3))</f>
        <v>FF</v>
      </c>
      <c r="C49" s="78">
        <v>42</v>
      </c>
      <c r="D49" s="77" t="str">
        <f>IF(A49="","",VLOOKUP(A49,Entrants!$B$4:$C$102,2))</f>
        <v>Paul Turnbull</v>
      </c>
      <c r="E49" s="81">
        <v>0.017384259259259262</v>
      </c>
      <c r="F49" s="81">
        <f>IF(A49="","",VLOOKUP(A49,Entrants!$B$4:$N$102,13))</f>
        <v>0.005555555555555556</v>
      </c>
      <c r="G49" s="81">
        <f t="shared" si="0"/>
        <v>0.011828703703703706</v>
      </c>
      <c r="H49" s="81"/>
      <c r="I49" s="8">
        <v>45</v>
      </c>
      <c r="J49" s="10" t="s">
        <v>46</v>
      </c>
      <c r="K49" s="9">
        <v>0.01685185185185185</v>
      </c>
      <c r="L49" s="9">
        <v>0.003472222222222222</v>
      </c>
      <c r="M49" s="9">
        <v>0.013379629629629628</v>
      </c>
      <c r="N49" s="9"/>
      <c r="O49" s="9"/>
    </row>
    <row r="50" spans="1:15" ht="15">
      <c r="A50" s="78">
        <v>508</v>
      </c>
      <c r="B50" s="78" t="str">
        <f>IF(A50="","",VLOOKUP(A50,Entrants!$B$4:$D$102,3))</f>
        <v>YO</v>
      </c>
      <c r="C50" s="78">
        <v>43</v>
      </c>
      <c r="D50" s="77" t="str">
        <f>IF(A50="","",VLOOKUP(A50,Entrants!$B$4:$C$102,2))</f>
        <v>James Young</v>
      </c>
      <c r="E50" s="81">
        <v>0.017407407407407406</v>
      </c>
      <c r="F50" s="81">
        <f>IF(A50="","",VLOOKUP(A50,Entrants!$B$4:$N$102,13))</f>
        <v>0.0050347222222222225</v>
      </c>
      <c r="G50" s="81">
        <f t="shared" si="0"/>
        <v>0.012372685185185184</v>
      </c>
      <c r="H50" s="81"/>
      <c r="I50" s="8">
        <v>46</v>
      </c>
      <c r="J50" s="10" t="s">
        <v>81</v>
      </c>
      <c r="K50" s="9">
        <v>0.016944444444444443</v>
      </c>
      <c r="L50" s="9">
        <v>0.003472222222222222</v>
      </c>
      <c r="M50" s="9">
        <v>0.01347222222222222</v>
      </c>
      <c r="N50" s="9"/>
      <c r="O50" s="9"/>
    </row>
    <row r="51" spans="1:15" ht="15">
      <c r="A51" s="78">
        <v>539</v>
      </c>
      <c r="B51" s="78" t="str">
        <f>IF(A51="","",VLOOKUP(A51,Entrants!$B$4:$D$102,3))</f>
        <v>BB</v>
      </c>
      <c r="C51" s="78">
        <v>44</v>
      </c>
      <c r="D51" s="77" t="str">
        <f>IF(A51="","",VLOOKUP(A51,Entrants!$B$4:$C$102,2))</f>
        <v>Steve Walker</v>
      </c>
      <c r="E51" s="81">
        <v>0.01741898148148148</v>
      </c>
      <c r="F51" s="81">
        <f>IF(A51="","",VLOOKUP(A51,Entrants!$B$4:$N$102,13))</f>
        <v>0.005729166666666667</v>
      </c>
      <c r="G51" s="81">
        <f t="shared" si="0"/>
        <v>0.011689814814814813</v>
      </c>
      <c r="H51" s="81"/>
      <c r="I51" s="8">
        <v>47</v>
      </c>
      <c r="J51" s="10" t="s">
        <v>42</v>
      </c>
      <c r="K51" s="9">
        <v>0.01681712962962963</v>
      </c>
      <c r="L51" s="9">
        <v>0.003298611111111111</v>
      </c>
      <c r="M51" s="9">
        <v>0.013518518518518518</v>
      </c>
      <c r="N51" s="9"/>
      <c r="O51" s="9"/>
    </row>
    <row r="52" spans="1:15" ht="15">
      <c r="A52" s="78">
        <v>568</v>
      </c>
      <c r="B52" s="78" t="str">
        <f>IF(A52="","",VLOOKUP(A52,Entrants!$B$4:$D$102,3))</f>
        <v>RD</v>
      </c>
      <c r="C52" s="78">
        <v>45</v>
      </c>
      <c r="D52" s="77" t="str">
        <f>IF(A52="","",VLOOKUP(A52,Entrants!$B$4:$C$102,2))</f>
        <v>Aynsley Herron</v>
      </c>
      <c r="E52" s="81">
        <v>0.017499999999999998</v>
      </c>
      <c r="F52" s="81">
        <f>IF(A52="","",VLOOKUP(A52,Entrants!$B$4:$N$102,13))</f>
        <v>0.004513888888888889</v>
      </c>
      <c r="G52" s="81">
        <f t="shared" si="0"/>
        <v>0.012986111111111108</v>
      </c>
      <c r="H52" s="81"/>
      <c r="I52" s="8">
        <v>48</v>
      </c>
      <c r="J52" s="10" t="s">
        <v>100</v>
      </c>
      <c r="K52" s="9">
        <v>0.017141203703703704</v>
      </c>
      <c r="L52" s="9">
        <v>0.003298611111111111</v>
      </c>
      <c r="M52" s="9">
        <v>0.013842592592592592</v>
      </c>
      <c r="N52" s="9"/>
      <c r="O52" s="9"/>
    </row>
    <row r="53" spans="1:15" ht="15">
      <c r="A53" s="78">
        <v>589</v>
      </c>
      <c r="B53" s="8" t="s">
        <v>184</v>
      </c>
      <c r="C53" s="8">
        <v>999</v>
      </c>
      <c r="D53" s="77" t="str">
        <f>IF(A53="","",VLOOKUP(A53,Entrants!$B$4:$C$102,2))</f>
        <v>Kevin Freeman</v>
      </c>
      <c r="E53" s="81">
        <v>0.017685185185185182</v>
      </c>
      <c r="F53" s="81">
        <f>IF(A53="","",VLOOKUP(A53,Entrants!$B$4:$N$102,13))</f>
        <v>0.005208333333333333</v>
      </c>
      <c r="G53" s="81">
        <f t="shared" si="0"/>
        <v>0.01247685185185185</v>
      </c>
      <c r="H53" s="81"/>
      <c r="I53" s="8">
        <v>49</v>
      </c>
      <c r="J53" s="10" t="s">
        <v>182</v>
      </c>
      <c r="K53" s="9">
        <v>0.01702546296296296</v>
      </c>
      <c r="L53" s="9">
        <v>0.0026041666666666665</v>
      </c>
      <c r="M53" s="9">
        <v>0.014421296296296295</v>
      </c>
      <c r="N53" s="9"/>
      <c r="O53" s="9"/>
    </row>
    <row r="54" spans="1:15" ht="15">
      <c r="A54" s="78">
        <v>542</v>
      </c>
      <c r="B54" s="78" t="str">
        <f>IF(A54="","",VLOOKUP(A54,Entrants!$B$4:$D$102,3))</f>
        <v>TB</v>
      </c>
      <c r="C54" s="78">
        <v>46</v>
      </c>
      <c r="D54" s="77" t="str">
        <f>IF(A54="","",VLOOKUP(A54,Entrants!$B$4:$C$102,2))</f>
        <v>Alison Lowes</v>
      </c>
      <c r="E54" s="81">
        <v>0.017708333333333333</v>
      </c>
      <c r="F54" s="81">
        <f>IF(A54="","",VLOOKUP(A54,Entrants!$B$4:$N$102,13))</f>
        <v>0.0020833333333333333</v>
      </c>
      <c r="G54" s="81">
        <f t="shared" si="0"/>
        <v>0.015625</v>
      </c>
      <c r="H54" s="81"/>
      <c r="I54" s="8">
        <v>50</v>
      </c>
      <c r="J54" s="10" t="s">
        <v>185</v>
      </c>
      <c r="K54" s="9">
        <v>0.017824074074074076</v>
      </c>
      <c r="L54" s="9">
        <v>0.0026041666666666665</v>
      </c>
      <c r="M54" s="9">
        <v>0.01521990740740741</v>
      </c>
      <c r="N54" s="9"/>
      <c r="O54" s="9"/>
    </row>
    <row r="55" spans="1:15" ht="15">
      <c r="A55" s="78">
        <v>590</v>
      </c>
      <c r="B55" s="8" t="s">
        <v>184</v>
      </c>
      <c r="C55" s="8">
        <v>999</v>
      </c>
      <c r="D55" s="77" t="str">
        <f>IF(A55="","",VLOOKUP(A55,Entrants!$B$4:$C$102,2))</f>
        <v>Louise Coultate</v>
      </c>
      <c r="E55" s="81">
        <v>0.017824074074074076</v>
      </c>
      <c r="F55" s="81">
        <f>IF(A55="","",VLOOKUP(A55,Entrants!$B$4:$N$102,13))</f>
        <v>0.0026041666666666665</v>
      </c>
      <c r="G55" s="81">
        <f t="shared" si="0"/>
        <v>0.01521990740740741</v>
      </c>
      <c r="H55" s="81"/>
      <c r="I55" s="8">
        <v>51</v>
      </c>
      <c r="J55" s="10" t="s">
        <v>44</v>
      </c>
      <c r="K55" s="9">
        <v>0.017708333333333333</v>
      </c>
      <c r="L55" s="9">
        <v>0.0020833333333333333</v>
      </c>
      <c r="M55" s="9">
        <v>0.015625</v>
      </c>
      <c r="N55" s="85"/>
      <c r="O55" s="85"/>
    </row>
    <row r="56" spans="1:15" ht="15">
      <c r="A56" s="78">
        <v>591</v>
      </c>
      <c r="B56" s="8" t="s">
        <v>184</v>
      </c>
      <c r="C56" s="8">
        <v>999</v>
      </c>
      <c r="D56" s="77" t="str">
        <f>IF(A56="","",VLOOKUP(A56,Entrants!$B$4:$C$102,2))</f>
        <v>Chris Lillico</v>
      </c>
      <c r="E56" s="81">
        <v>0.018090277777777778</v>
      </c>
      <c r="F56" s="81">
        <f>IF(A56="","",VLOOKUP(A56,Entrants!$B$4:$N$102,13))</f>
        <v>0.007638888888888889</v>
      </c>
      <c r="G56" s="81">
        <f t="shared" si="0"/>
        <v>0.010451388888888889</v>
      </c>
      <c r="H56" s="81"/>
      <c r="I56" s="8">
        <v>52</v>
      </c>
      <c r="J56" s="10" t="s">
        <v>69</v>
      </c>
      <c r="K56" s="9">
        <v>0.016585648148148148</v>
      </c>
      <c r="L56" s="9">
        <v>0.0005208333333333333</v>
      </c>
      <c r="M56" s="9">
        <v>0.016064814814814813</v>
      </c>
      <c r="N56" s="85"/>
      <c r="O56" s="85"/>
    </row>
    <row r="57" spans="1:15" ht="15">
      <c r="A57" s="78">
        <v>567</v>
      </c>
      <c r="B57" s="78" t="str">
        <f>IF(A57="","",VLOOKUP(A57,Entrants!$B$4:$D$102,3))</f>
        <v>RD</v>
      </c>
      <c r="C57" s="78">
        <v>47</v>
      </c>
      <c r="D57" s="77" t="str">
        <f>IF(A57="","",VLOOKUP(A57,Entrants!$B$4:$C$102,2))</f>
        <v>Sam Dodd</v>
      </c>
      <c r="E57" s="81">
        <v>0.01909722222222222</v>
      </c>
      <c r="F57" s="81">
        <f>IF(A57="","",VLOOKUP(A57,Entrants!$B$4:$N$102,13))</f>
        <v>0.007465277777777778</v>
      </c>
      <c r="G57" s="81">
        <f t="shared" si="0"/>
        <v>0.011631944444444441</v>
      </c>
      <c r="H57" s="81"/>
      <c r="I57" s="8">
        <v>53</v>
      </c>
      <c r="J57" s="10" t="s">
        <v>126</v>
      </c>
      <c r="K57" s="9">
        <v>0.017083333333333336</v>
      </c>
      <c r="L57" s="9">
        <v>0.0006944444444444445</v>
      </c>
      <c r="M57" s="9">
        <v>0.01638888888888889</v>
      </c>
      <c r="N57" s="85"/>
      <c r="O57" s="85"/>
    </row>
    <row r="58" spans="1:15" ht="15">
      <c r="A58" s="78"/>
      <c r="B58" s="78">
        <f>IF(A58="","",VLOOKUP(A58,Entrants!$B$4:$D$102,3))</f>
      </c>
      <c r="C58" s="78"/>
      <c r="D58" s="77">
        <f>IF(A58="","",VLOOKUP(A58,Entrants!$B$4:$C$102,2))</f>
      </c>
      <c r="E58" s="81"/>
      <c r="F58" s="81">
        <f>IF(A58="","",VLOOKUP(A58,Entrants!$B$4:$N$102,13))</f>
      </c>
      <c r="G58" s="81">
        <f t="shared" si="0"/>
      </c>
      <c r="H58" s="81"/>
      <c r="I58" s="8">
        <v>54</v>
      </c>
      <c r="J58" s="10" t="s">
        <v>16</v>
      </c>
      <c r="K58" s="9"/>
      <c r="L58" s="9" t="s">
        <v>16</v>
      </c>
      <c r="M58" s="9" t="s">
        <v>16</v>
      </c>
      <c r="N58" s="85"/>
      <c r="O58" s="85"/>
    </row>
    <row r="59" spans="1:15" ht="15">
      <c r="A59" s="78"/>
      <c r="B59" s="78">
        <f>IF(A59="","",VLOOKUP(A59,Entrants!$B$4:$D$102,3))</f>
      </c>
      <c r="C59" s="78"/>
      <c r="D59" s="77">
        <f>IF(A59="","",VLOOKUP(A59,Entrants!$B$4:$C$102,2))</f>
      </c>
      <c r="E59" s="81"/>
      <c r="F59" s="81">
        <f>IF(A59="","",VLOOKUP(A59,Entrants!$B$4:$N$102,13))</f>
      </c>
      <c r="G59" s="81">
        <f t="shared" si="0"/>
      </c>
      <c r="H59" s="81"/>
      <c r="I59" s="8">
        <v>55</v>
      </c>
      <c r="J59" s="10" t="s">
        <v>16</v>
      </c>
      <c r="K59" s="9"/>
      <c r="L59" s="9" t="s">
        <v>16</v>
      </c>
      <c r="M59" s="9" t="s">
        <v>16</v>
      </c>
      <c r="N59" s="85"/>
      <c r="O59" s="85"/>
    </row>
    <row r="60" spans="1:15" ht="15">
      <c r="A60" s="78"/>
      <c r="B60" s="78">
        <f>IF(A60="","",VLOOKUP(A60,Entrants!$B$4:$D$102,3))</f>
      </c>
      <c r="C60" s="78"/>
      <c r="D60" s="77">
        <f>IF(A60="","",VLOOKUP(A60,Entrants!$B$4:$C$102,2))</f>
      </c>
      <c r="E60" s="81"/>
      <c r="F60" s="81">
        <f>IF(A60="","",VLOOKUP(A60,Entrants!$B$4:$N$102,13))</f>
      </c>
      <c r="G60" s="81">
        <f t="shared" si="0"/>
      </c>
      <c r="H60" s="81"/>
      <c r="I60" s="8">
        <v>56</v>
      </c>
      <c r="J60" s="10" t="s">
        <v>16</v>
      </c>
      <c r="K60" s="9"/>
      <c r="L60" s="9" t="s">
        <v>16</v>
      </c>
      <c r="M60" s="9" t="s">
        <v>16</v>
      </c>
      <c r="N60" s="85"/>
      <c r="O60" s="85"/>
    </row>
    <row r="61" spans="1:15" ht="15">
      <c r="A61" s="78"/>
      <c r="B61" s="78">
        <f>IF(A61="","",VLOOKUP(A61,Entrants!$B$4:$D$102,3))</f>
      </c>
      <c r="C61" s="78"/>
      <c r="D61" s="77">
        <f>IF(A61="","",VLOOKUP(A61,Entrants!$B$4:$C$102,2))</f>
      </c>
      <c r="E61" s="81"/>
      <c r="F61" s="81">
        <f>IF(A61="","",VLOOKUP(A61,Entrants!$B$4:$N$102,13))</f>
      </c>
      <c r="G61" s="81">
        <f t="shared" si="0"/>
      </c>
      <c r="H61" s="81"/>
      <c r="I61" s="8">
        <v>57</v>
      </c>
      <c r="J61" s="10" t="s">
        <v>16</v>
      </c>
      <c r="K61" s="9"/>
      <c r="L61" s="9" t="s">
        <v>16</v>
      </c>
      <c r="M61" s="9" t="s">
        <v>16</v>
      </c>
      <c r="N61" s="85"/>
      <c r="O61" s="85"/>
    </row>
    <row r="62" spans="1:15" ht="15">
      <c r="A62" s="78"/>
      <c r="B62" s="78">
        <f>IF(A62="","",VLOOKUP(A62,Entrants!$B$4:$D$102,3))</f>
      </c>
      <c r="C62" s="78"/>
      <c r="D62" s="77">
        <f>IF(A62="","",VLOOKUP(A62,Entrants!$B$4:$C$102,2))</f>
      </c>
      <c r="E62" s="81"/>
      <c r="F62" s="81">
        <f>IF(A62="","",VLOOKUP(A62,Entrants!$B$4:$N$102,13))</f>
      </c>
      <c r="G62" s="81">
        <f t="shared" si="0"/>
      </c>
      <c r="H62" s="81"/>
      <c r="I62" s="8">
        <v>58</v>
      </c>
      <c r="J62" s="10" t="s">
        <v>16</v>
      </c>
      <c r="K62" s="9"/>
      <c r="L62" s="9" t="s">
        <v>16</v>
      </c>
      <c r="M62" s="9" t="s">
        <v>16</v>
      </c>
      <c r="N62" s="85"/>
      <c r="O62" s="85"/>
    </row>
    <row r="63" spans="1:15" ht="15">
      <c r="A63" s="78"/>
      <c r="B63" s="78">
        <f>IF(A63="","",VLOOKUP(A63,Entrants!$B$4:$D$102,3))</f>
      </c>
      <c r="C63" s="78"/>
      <c r="D63" s="77">
        <f>IF(A63="","",VLOOKUP(A63,Entrants!$B$4:$C$102,2))</f>
      </c>
      <c r="E63" s="81"/>
      <c r="F63" s="81">
        <f>IF(A63="","",VLOOKUP(A63,Entrants!$B$4:$N$102,13))</f>
      </c>
      <c r="G63" s="81">
        <f t="shared" si="0"/>
      </c>
      <c r="H63" s="81"/>
      <c r="I63" s="8">
        <v>59</v>
      </c>
      <c r="J63" s="10" t="s">
        <v>16</v>
      </c>
      <c r="K63" s="9"/>
      <c r="L63" s="9" t="s">
        <v>16</v>
      </c>
      <c r="M63" s="9" t="s">
        <v>16</v>
      </c>
      <c r="N63" s="85"/>
      <c r="O63" s="85"/>
    </row>
    <row r="64" spans="1:15" ht="15">
      <c r="A64" s="78"/>
      <c r="B64" s="78">
        <f>IF(A64="","",VLOOKUP(A64,Entrants!$B$4:$D$102,3))</f>
      </c>
      <c r="C64" s="78"/>
      <c r="D64" s="77">
        <f>IF(A64="","",VLOOKUP(A64,Entrants!$B$4:$C$102,2))</f>
      </c>
      <c r="E64" s="81"/>
      <c r="F64" s="81">
        <f>IF(A64="","",VLOOKUP(A64,Entrants!$B$4:$N$102,13))</f>
      </c>
      <c r="G64" s="81">
        <f t="shared" si="0"/>
      </c>
      <c r="H64" s="81"/>
      <c r="I64" s="8">
        <v>60</v>
      </c>
      <c r="J64" s="10" t="s">
        <v>16</v>
      </c>
      <c r="K64" s="9"/>
      <c r="L64" s="9" t="s">
        <v>16</v>
      </c>
      <c r="M64" s="9" t="s">
        <v>16</v>
      </c>
      <c r="N64" s="85"/>
      <c r="O64" s="85"/>
    </row>
    <row r="65" spans="1:15" ht="15">
      <c r="A65" s="78"/>
      <c r="B65" s="78">
        <f>IF(A65="","",VLOOKUP(A65,Entrants!$B$4:$D$102,3))</f>
      </c>
      <c r="C65" s="78"/>
      <c r="D65" s="77">
        <f>IF(A65="","",VLOOKUP(A65,Entrants!$B$4:$C$102,2))</f>
      </c>
      <c r="E65" s="81"/>
      <c r="F65" s="81">
        <f>IF(A65="","",VLOOKUP(A65,Entrants!$B$4:$N$102,13))</f>
      </c>
      <c r="G65" s="81">
        <f t="shared" si="0"/>
      </c>
      <c r="H65" s="81"/>
      <c r="I65" s="8">
        <v>61</v>
      </c>
      <c r="J65" s="10" t="s">
        <v>16</v>
      </c>
      <c r="K65" s="9"/>
      <c r="L65" s="9" t="s">
        <v>16</v>
      </c>
      <c r="M65" s="9" t="s">
        <v>16</v>
      </c>
      <c r="N65" s="85"/>
      <c r="O65" s="85"/>
    </row>
    <row r="66" spans="1:15" ht="15">
      <c r="A66" s="78"/>
      <c r="B66" s="78">
        <f>IF(A66="","",VLOOKUP(A66,Entrants!$B$4:$D$102,3))</f>
      </c>
      <c r="C66" s="78"/>
      <c r="D66" s="77">
        <f>IF(A66="","",VLOOKUP(A66,Entrants!$B$4:$C$102,2))</f>
      </c>
      <c r="E66" s="81"/>
      <c r="F66" s="81">
        <f>IF(A66="","",VLOOKUP(A66,Entrants!$B$4:$N$102,13))</f>
      </c>
      <c r="G66" s="81">
        <f t="shared" si="0"/>
      </c>
      <c r="H66" s="81"/>
      <c r="I66" s="8">
        <v>62</v>
      </c>
      <c r="J66" s="10" t="s">
        <v>16</v>
      </c>
      <c r="K66" s="9"/>
      <c r="L66" s="9" t="s">
        <v>16</v>
      </c>
      <c r="M66" s="9" t="s">
        <v>16</v>
      </c>
      <c r="N66" s="85"/>
      <c r="O66" s="85"/>
    </row>
    <row r="67" spans="1:15" ht="15">
      <c r="A67" s="78"/>
      <c r="B67" s="78">
        <f>IF(A67="","",VLOOKUP(A67,Entrants!$B$4:$D$102,3))</f>
      </c>
      <c r="C67" s="78"/>
      <c r="D67" s="77">
        <f>IF(A67="","",VLOOKUP(A67,Entrants!$B$4:$C$102,2))</f>
      </c>
      <c r="E67" s="81"/>
      <c r="F67" s="81">
        <f>IF(A67="","",VLOOKUP(A67,Entrants!$B$4:$N$102,13))</f>
      </c>
      <c r="G67" s="81">
        <f t="shared" si="0"/>
      </c>
      <c r="H67" s="81"/>
      <c r="I67" s="8">
        <v>63</v>
      </c>
      <c r="J67" s="10" t="s">
        <v>16</v>
      </c>
      <c r="K67" s="9"/>
      <c r="L67" s="9" t="s">
        <v>16</v>
      </c>
      <c r="M67" s="9" t="s">
        <v>16</v>
      </c>
      <c r="N67" s="85"/>
      <c r="O67" s="85"/>
    </row>
    <row r="68" spans="1:15" ht="15">
      <c r="A68" s="78"/>
      <c r="B68" s="78">
        <f>IF(A68="","",VLOOKUP(A68,Entrants!$B$4:$D$102,3))</f>
      </c>
      <c r="C68" s="78"/>
      <c r="D68" s="77">
        <f>IF(A68="","",VLOOKUP(A68,Entrants!$B$4:$C$102,2))</f>
      </c>
      <c r="E68" s="81"/>
      <c r="F68" s="81">
        <f>IF(A68="","",VLOOKUP(A68,Entrants!$B$4:$N$102,13))</f>
      </c>
      <c r="G68" s="81">
        <f t="shared" si="0"/>
      </c>
      <c r="H68" s="81"/>
      <c r="I68" s="8">
        <v>64</v>
      </c>
      <c r="J68" s="10" t="s">
        <v>16</v>
      </c>
      <c r="K68" s="9"/>
      <c r="L68" s="9" t="s">
        <v>16</v>
      </c>
      <c r="M68" s="9" t="s">
        <v>16</v>
      </c>
      <c r="N68" s="85"/>
      <c r="O68" s="85"/>
    </row>
    <row r="69" spans="1:15" ht="15">
      <c r="A69" s="78"/>
      <c r="B69" s="78">
        <f>IF(A69="","",VLOOKUP(A69,Entrants!$B$4:$D$102,3))</f>
      </c>
      <c r="C69" s="78"/>
      <c r="D69" s="77">
        <f>IF(A69="","",VLOOKUP(A69,Entrants!$B$4:$C$102,2))</f>
      </c>
      <c r="E69" s="81"/>
      <c r="F69" s="81">
        <f>IF(A69="","",VLOOKUP(A69,Entrants!$B$4:$N$102,13))</f>
      </c>
      <c r="G69" s="81">
        <f t="shared" si="0"/>
      </c>
      <c r="H69" s="81"/>
      <c r="I69" s="8">
        <v>65</v>
      </c>
      <c r="J69" s="10" t="s">
        <v>16</v>
      </c>
      <c r="K69" s="9"/>
      <c r="L69" s="9" t="s">
        <v>16</v>
      </c>
      <c r="M69" s="9" t="s">
        <v>16</v>
      </c>
      <c r="N69" s="85"/>
      <c r="O69" s="85"/>
    </row>
    <row r="70" spans="1:15" ht="15">
      <c r="A70" s="78"/>
      <c r="B70" s="78">
        <f>IF(A70="","",VLOOKUP(A70,Entrants!$B$4:$D$102,3))</f>
      </c>
      <c r="C70" s="78"/>
      <c r="D70" s="77">
        <f>IF(A70="","",VLOOKUP(A70,Entrants!$B$4:$C$102,2))</f>
      </c>
      <c r="E70" s="81"/>
      <c r="F70" s="81">
        <f>IF(A70="","",VLOOKUP(A70,Entrants!$B$4:$N$102,13))</f>
      </c>
      <c r="G70" s="81">
        <f aca="true" t="shared" si="1" ref="G70:G84">IF(D70="","",E70-F70)</f>
      </c>
      <c r="H70" s="81"/>
      <c r="I70" s="8">
        <v>66</v>
      </c>
      <c r="J70" s="10" t="s">
        <v>16</v>
      </c>
      <c r="K70" s="9"/>
      <c r="L70" s="9" t="s">
        <v>16</v>
      </c>
      <c r="M70" s="9" t="s">
        <v>16</v>
      </c>
      <c r="N70" s="85"/>
      <c r="O70" s="85"/>
    </row>
    <row r="71" spans="1:15" ht="15">
      <c r="A71" s="78"/>
      <c r="B71" s="78">
        <f>IF(A71="","",VLOOKUP(A71,Entrants!$B$4:$D$102,3))</f>
      </c>
      <c r="C71" s="78"/>
      <c r="D71" s="77">
        <f>IF(A71="","",VLOOKUP(A71,Entrants!$B$4:$C$102,2))</f>
      </c>
      <c r="E71" s="81"/>
      <c r="F71" s="81">
        <f>IF(A71="","",VLOOKUP(A71,Entrants!$B$4:$N$102,13))</f>
      </c>
      <c r="G71" s="81">
        <f t="shared" si="1"/>
      </c>
      <c r="H71" s="81"/>
      <c r="I71" s="8">
        <v>67</v>
      </c>
      <c r="J71" s="10" t="s">
        <v>16</v>
      </c>
      <c r="K71" s="9"/>
      <c r="L71" s="9" t="s">
        <v>16</v>
      </c>
      <c r="M71" s="9" t="s">
        <v>16</v>
      </c>
      <c r="N71" s="85"/>
      <c r="O71" s="85"/>
    </row>
    <row r="72" spans="1:15" ht="15">
      <c r="A72" s="78"/>
      <c r="B72" s="78">
        <f>IF(A72="","",VLOOKUP(A72,Entrants!$B$4:$D$102,3))</f>
      </c>
      <c r="C72" s="78"/>
      <c r="D72" s="77">
        <f>IF(A72="","",VLOOKUP(A72,Entrants!$B$4:$C$102,2))</f>
      </c>
      <c r="E72" s="81"/>
      <c r="F72" s="81">
        <f>IF(A72="","",VLOOKUP(A72,Entrants!$B$4:$N$102,13))</f>
      </c>
      <c r="G72" s="81">
        <f t="shared" si="1"/>
      </c>
      <c r="H72" s="81"/>
      <c r="I72" s="8">
        <v>68</v>
      </c>
      <c r="J72" s="10" t="s">
        <v>16</v>
      </c>
      <c r="K72" s="9"/>
      <c r="L72" s="9" t="s">
        <v>16</v>
      </c>
      <c r="M72" s="9" t="s">
        <v>16</v>
      </c>
      <c r="N72" s="85"/>
      <c r="O72" s="85"/>
    </row>
    <row r="73" spans="1:15" ht="15">
      <c r="A73" s="78"/>
      <c r="B73" s="78">
        <f>IF(A73="","",VLOOKUP(A73,Entrants!$B$4:$D$102,3))</f>
      </c>
      <c r="C73" s="78"/>
      <c r="D73" s="77">
        <f>IF(A73="","",VLOOKUP(A73,Entrants!$B$4:$C$102,2))</f>
      </c>
      <c r="E73" s="81"/>
      <c r="F73" s="81">
        <f>IF(A73="","",VLOOKUP(A73,Entrants!$B$4:$N$102,13))</f>
      </c>
      <c r="G73" s="81">
        <f t="shared" si="1"/>
      </c>
      <c r="H73" s="81"/>
      <c r="I73" s="8">
        <v>69</v>
      </c>
      <c r="J73" s="10" t="s">
        <v>16</v>
      </c>
      <c r="K73" s="9"/>
      <c r="L73" s="9" t="s">
        <v>16</v>
      </c>
      <c r="M73" s="9" t="s">
        <v>16</v>
      </c>
      <c r="N73" s="85"/>
      <c r="O73" s="85"/>
    </row>
    <row r="74" spans="1:15" ht="15">
      <c r="A74" s="78"/>
      <c r="B74" s="78">
        <f>IF(A74="","",VLOOKUP(A74,Entrants!$B$4:$D$102,3))</f>
      </c>
      <c r="C74" s="78"/>
      <c r="D74" s="77">
        <f>IF(A74="","",VLOOKUP(A74,Entrants!$B$4:$C$102,2))</f>
      </c>
      <c r="E74" s="81"/>
      <c r="F74" s="81">
        <f>IF(A74="","",VLOOKUP(A74,Entrants!$B$4:$N$102,13))</f>
      </c>
      <c r="G74" s="81">
        <f t="shared" si="1"/>
      </c>
      <c r="H74" s="81"/>
      <c r="I74" s="8">
        <v>70</v>
      </c>
      <c r="J74" s="10" t="s">
        <v>16</v>
      </c>
      <c r="K74" s="9"/>
      <c r="L74" s="9" t="s">
        <v>16</v>
      </c>
      <c r="M74" s="9" t="s">
        <v>16</v>
      </c>
      <c r="N74" s="85"/>
      <c r="O74" s="85"/>
    </row>
    <row r="75" spans="1:15" ht="15">
      <c r="A75" s="78"/>
      <c r="B75" s="78">
        <f>IF(A75="","",VLOOKUP(A75,Entrants!$B$4:$D$102,3))</f>
      </c>
      <c r="C75" s="78"/>
      <c r="D75" s="77">
        <f>IF(A75="","",VLOOKUP(A75,Entrants!$B$4:$C$102,2))</f>
      </c>
      <c r="E75" s="81"/>
      <c r="F75" s="81">
        <f>IF(A75="","",VLOOKUP(A75,Entrants!$B$4:$N$102,13))</f>
      </c>
      <c r="G75" s="81">
        <f t="shared" si="1"/>
      </c>
      <c r="H75" s="81"/>
      <c r="I75" s="8">
        <v>71</v>
      </c>
      <c r="J75" s="10" t="s">
        <v>16</v>
      </c>
      <c r="K75" s="9"/>
      <c r="L75" s="9" t="s">
        <v>16</v>
      </c>
      <c r="M75" s="9" t="s">
        <v>16</v>
      </c>
      <c r="N75" s="85"/>
      <c r="O75" s="85"/>
    </row>
    <row r="76" spans="1:15" ht="15">
      <c r="A76" s="78"/>
      <c r="B76" s="78">
        <f>IF(A76="","",VLOOKUP(A76,Entrants!$B$4:$D$102,3))</f>
      </c>
      <c r="C76" s="78"/>
      <c r="D76" s="77">
        <f>IF(A76="","",VLOOKUP(A76,Entrants!$B$4:$C$102,2))</f>
      </c>
      <c r="E76" s="81"/>
      <c r="F76" s="81">
        <f>IF(A76="","",VLOOKUP(A76,Entrants!$B$4:$N$102,13))</f>
      </c>
      <c r="G76" s="81">
        <f t="shared" si="1"/>
      </c>
      <c r="H76" s="81"/>
      <c r="I76" s="8">
        <v>72</v>
      </c>
      <c r="J76" s="10" t="s">
        <v>16</v>
      </c>
      <c r="K76" s="9"/>
      <c r="L76" s="9" t="s">
        <v>16</v>
      </c>
      <c r="M76" s="9" t="s">
        <v>16</v>
      </c>
      <c r="N76" s="85"/>
      <c r="O76" s="85"/>
    </row>
    <row r="77" spans="1:15" ht="15">
      <c r="A77" s="78"/>
      <c r="B77" s="78">
        <f>IF(A77="","",VLOOKUP(A77,Entrants!$B$4:$D$102,3))</f>
      </c>
      <c r="C77" s="78"/>
      <c r="D77" s="77">
        <f>IF(A77="","",VLOOKUP(A77,Entrants!$B$4:$C$102,2))</f>
      </c>
      <c r="E77" s="81"/>
      <c r="F77" s="81">
        <f>IF(A77="","",VLOOKUP(A77,Entrants!$B$4:$N$102,13))</f>
      </c>
      <c r="G77" s="81">
        <f t="shared" si="1"/>
      </c>
      <c r="H77" s="81"/>
      <c r="I77" s="8">
        <v>73</v>
      </c>
      <c r="J77" s="10" t="s">
        <v>16</v>
      </c>
      <c r="K77" s="9"/>
      <c r="L77" s="9" t="s">
        <v>16</v>
      </c>
      <c r="M77" s="9" t="s">
        <v>16</v>
      </c>
      <c r="N77" s="85"/>
      <c r="O77" s="85"/>
    </row>
    <row r="78" spans="1:15" ht="15">
      <c r="A78" s="78"/>
      <c r="B78" s="78">
        <f>IF(A78="","",VLOOKUP(A78,Entrants!$B$4:$D$102,3))</f>
      </c>
      <c r="C78" s="78"/>
      <c r="D78" s="77">
        <f>IF(A78="","",VLOOKUP(A78,Entrants!$B$4:$C$102,2))</f>
      </c>
      <c r="E78" s="81"/>
      <c r="F78" s="81">
        <f>IF(A78="","",VLOOKUP(A78,Entrants!$B$4:$N$102,13))</f>
      </c>
      <c r="G78" s="81">
        <f t="shared" si="1"/>
      </c>
      <c r="H78" s="81"/>
      <c r="I78" s="8">
        <v>74</v>
      </c>
      <c r="J78" s="10" t="s">
        <v>16</v>
      </c>
      <c r="K78" s="9"/>
      <c r="L78" s="9" t="s">
        <v>16</v>
      </c>
      <c r="M78" s="9" t="s">
        <v>16</v>
      </c>
      <c r="N78" s="85"/>
      <c r="O78" s="85"/>
    </row>
    <row r="79" spans="1:15" ht="15">
      <c r="A79" s="78"/>
      <c r="B79" s="78">
        <f>IF(A79="","",VLOOKUP(A79,Entrants!$B$4:$D$102,3))</f>
      </c>
      <c r="C79" s="78"/>
      <c r="D79" s="77">
        <f>IF(A79="","",VLOOKUP(A79,Entrants!$B$4:$C$102,2))</f>
      </c>
      <c r="E79" s="81"/>
      <c r="F79" s="81">
        <f>IF(A79="","",VLOOKUP(A79,Entrants!$B$4:$N$102,13))</f>
      </c>
      <c r="G79" s="81">
        <f t="shared" si="1"/>
      </c>
      <c r="H79" s="81"/>
      <c r="I79" s="8">
        <v>75</v>
      </c>
      <c r="J79" s="10" t="s">
        <v>16</v>
      </c>
      <c r="K79" s="9"/>
      <c r="L79" s="9" t="s">
        <v>16</v>
      </c>
      <c r="M79" s="9" t="s">
        <v>16</v>
      </c>
      <c r="N79" s="85"/>
      <c r="O79" s="85"/>
    </row>
    <row r="80" spans="2:13" ht="15">
      <c r="B80" s="78">
        <f>IF(A80="","",VLOOKUP(A80,Entrants!$B$4:$D$102,3))</f>
      </c>
      <c r="C80" s="78"/>
      <c r="D80" s="11">
        <f>IF(A80="","",VLOOKUP(A80,Entrants!$B$4:$C$85,2))</f>
      </c>
      <c r="E80" s="4"/>
      <c r="F80" s="81">
        <f>IF(A80="","",VLOOKUP(A80,Entrants!$B$4:$N$102,13))</f>
      </c>
      <c r="G80" s="81">
        <f t="shared" si="1"/>
      </c>
      <c r="I80" s="8">
        <v>76</v>
      </c>
      <c r="J80" s="10" t="s">
        <v>16</v>
      </c>
      <c r="K80" s="9"/>
      <c r="L80" s="9" t="s">
        <v>16</v>
      </c>
      <c r="M80" s="9" t="s">
        <v>16</v>
      </c>
    </row>
    <row r="81" spans="2:13" ht="15">
      <c r="B81" s="78">
        <f>IF(A81="","",VLOOKUP(A81,Entrants!$B$4:$D$102,3))</f>
      </c>
      <c r="C81" s="78"/>
      <c r="D81" s="11">
        <f>IF(A81="","",VLOOKUP(A81,Entrants!$B$4:$C$85,2))</f>
      </c>
      <c r="E81" s="4"/>
      <c r="F81" s="81">
        <f>IF(A81="","",VLOOKUP(A81,Entrants!$B$4:$N$102,13))</f>
      </c>
      <c r="G81" s="81">
        <f t="shared" si="1"/>
      </c>
      <c r="I81" s="8">
        <v>77</v>
      </c>
      <c r="J81" s="10" t="s">
        <v>16</v>
      </c>
      <c r="K81" s="9"/>
      <c r="L81" s="9" t="s">
        <v>16</v>
      </c>
      <c r="M81" s="9" t="s">
        <v>16</v>
      </c>
    </row>
    <row r="82" spans="2:13" ht="15">
      <c r="B82" s="78">
        <f>IF(A82="","",VLOOKUP(A82,Entrants!$B$4:$D$102,3))</f>
      </c>
      <c r="C82" s="78"/>
      <c r="D82" s="11">
        <f>IF(A82="","",VLOOKUP(A82,Entrants!$B$4:$C$85,2))</f>
      </c>
      <c r="E82" s="4"/>
      <c r="F82" s="81">
        <f>IF(A82="","",VLOOKUP(A82,Entrants!$B$4:$N$102,13))</f>
      </c>
      <c r="G82" s="81">
        <f t="shared" si="1"/>
      </c>
      <c r="I82" s="8">
        <v>78</v>
      </c>
      <c r="J82" s="10" t="s">
        <v>16</v>
      </c>
      <c r="K82" s="9"/>
      <c r="L82" s="9" t="s">
        <v>16</v>
      </c>
      <c r="M82" s="9" t="s">
        <v>16</v>
      </c>
    </row>
    <row r="83" spans="2:13" ht="15">
      <c r="B83" s="78">
        <f>IF(A83="","",VLOOKUP(A83,Entrants!$B$4:$D$102,3))</f>
      </c>
      <c r="C83" s="78"/>
      <c r="D83" s="11">
        <f>IF(A83="","",VLOOKUP(A83,Entrants!$B$4:$C$85,2))</f>
      </c>
      <c r="E83" s="4"/>
      <c r="F83" s="81">
        <f>IF(A83="","",VLOOKUP(A83,Entrants!$B$4:$N$102,13))</f>
      </c>
      <c r="G83" s="81">
        <f t="shared" si="1"/>
      </c>
      <c r="I83" s="8">
        <v>79</v>
      </c>
      <c r="J83" s="10" t="s">
        <v>16</v>
      </c>
      <c r="K83" s="9"/>
      <c r="L83" s="9" t="s">
        <v>16</v>
      </c>
      <c r="M83" s="9" t="s">
        <v>16</v>
      </c>
    </row>
    <row r="84" spans="2:13" ht="15">
      <c r="B84" s="78">
        <f>IF(A84="","",VLOOKUP(A84,Entrants!$B$4:$D$102,3))</f>
      </c>
      <c r="C84" s="78"/>
      <c r="D84" s="11">
        <f>IF(A84="","",VLOOKUP(A84,Entrants!$B$4:$C$85,2))</f>
      </c>
      <c r="E84" s="4"/>
      <c r="F84" s="81">
        <f>IF(A84="","",VLOOKUP(A84,Entrants!$B$4:$N$102,13))</f>
      </c>
      <c r="G84" s="81">
        <f t="shared" si="1"/>
      </c>
      <c r="I84" s="8">
        <v>80</v>
      </c>
      <c r="J84" s="10" t="s">
        <v>16</v>
      </c>
      <c r="K84" s="9"/>
      <c r="L84" s="9" t="s">
        <v>16</v>
      </c>
      <c r="M84" s="9" t="s">
        <v>16</v>
      </c>
    </row>
    <row r="85" spans="3:10" ht="15">
      <c r="C85" s="78"/>
      <c r="D85" s="11">
        <f>IF(A85="","",VLOOKUP(A85,Entrants!$B$4:$C$85,2))</f>
      </c>
    </row>
    <row r="86" spans="3:10" ht="15">
      <c r="C86" s="78"/>
      <c r="D86" s="11">
        <f>IF(A86="","",VLOOKUP(A86,Entrants!$B$4:$C$85,2))</f>
      </c>
    </row>
    <row r="87" spans="3:10" ht="15">
      <c r="C87" s="78"/>
      <c r="D87" s="11">
        <f>IF(A87="","",VLOOKUP(A87,Entrants!$B$4:$C$85,2))</f>
      </c>
    </row>
    <row r="88" spans="3:10" ht="15">
      <c r="C88" s="78"/>
      <c r="D88" s="11">
        <f>IF(A88="","",VLOOKUP(A88,Entrants!$B$4:$C$85,2))</f>
      </c>
    </row>
    <row r="89" spans="3:10" ht="15">
      <c r="C89" s="78"/>
      <c r="D89" s="11">
        <f>IF(A89="","",VLOOKUP(A89,Entrants!$B$4:$C$85,2))</f>
      </c>
    </row>
    <row r="90" spans="3:10" ht="15">
      <c r="C90" s="78"/>
      <c r="D90" s="11">
        <f>IF(A90="","",VLOOKUP(A90,Entrants!$B$4:$C$85,2))</f>
      </c>
    </row>
  </sheetData>
  <sheetProtection/>
  <mergeCells count="1">
    <mergeCell ref="J2:L2"/>
  </mergeCells>
  <printOptions/>
  <pageMargins left="0.75" right="0.75" top="0.54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Walker</dc:creator>
  <cp:keywords/>
  <dc:description/>
  <cp:lastModifiedBy>Steve</cp:lastModifiedBy>
  <cp:lastPrinted>2010-10-13T14:25:27Z</cp:lastPrinted>
  <dcterms:created xsi:type="dcterms:W3CDTF">2000-11-08T21:42:09Z</dcterms:created>
  <dcterms:modified xsi:type="dcterms:W3CDTF">2011-04-07T12:24:47Z</dcterms:modified>
  <cp:category/>
  <cp:version/>
  <cp:contentType/>
  <cp:contentStatus/>
</cp:coreProperties>
</file>